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Astoria DMV/"/>
    </mc:Choice>
  </mc:AlternateContent>
  <xr:revisionPtr revIDLastSave="0" documentId="13_ncr:1_{D0764FF5-54A9-9E47-B1F3-E940D5043AA0}" xr6:coauthVersionLast="46" xr6:coauthVersionMax="46" xr10:uidLastSave="{00000000-0000-0000-0000-000000000000}"/>
  <bookViews>
    <workbookView xWindow="1320" yWindow="500" windowWidth="27480" windowHeight="17500" xr2:uid="{A327D1B6-6CB0-CB4A-B3B2-A9C934D967E7}"/>
  </bookViews>
  <sheets>
    <sheet name="Astoria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A40" i="1"/>
  <c r="A37" i="1"/>
  <c r="A38" i="1"/>
  <c r="A39" i="1"/>
  <c r="G46" i="1"/>
  <c r="G30" i="1"/>
  <c r="G29" i="1"/>
  <c r="F12" i="1"/>
  <c r="G12" i="1"/>
  <c r="I20" i="1"/>
  <c r="F20" i="1"/>
  <c r="G20" i="1"/>
  <c r="I19" i="1"/>
  <c r="F19" i="1"/>
  <c r="G19" i="1"/>
  <c r="F29" i="1"/>
  <c r="F28" i="1"/>
  <c r="G28" i="1"/>
  <c r="F41" i="1"/>
  <c r="G41" i="1"/>
  <c r="F40" i="1"/>
  <c r="G40" i="1"/>
  <c r="F36" i="1"/>
  <c r="G36" i="1"/>
  <c r="F13" i="1"/>
  <c r="G13" i="1"/>
  <c r="F14" i="1"/>
  <c r="G14" i="1"/>
  <c r="F15" i="1"/>
  <c r="G15" i="1"/>
  <c r="F16" i="1"/>
  <c r="G16" i="1"/>
  <c r="F17" i="1"/>
  <c r="G17" i="1"/>
  <c r="F18" i="1"/>
  <c r="G18" i="1"/>
  <c r="F21" i="1"/>
  <c r="G21" i="1"/>
  <c r="F35" i="1"/>
  <c r="G35" i="1"/>
  <c r="F42" i="1"/>
  <c r="F22" i="1"/>
  <c r="A13" i="1"/>
  <c r="A14" i="1"/>
  <c r="A15" i="1"/>
  <c r="A16" i="1"/>
  <c r="A17" i="1"/>
  <c r="A18" i="1"/>
  <c r="A19" i="1"/>
  <c r="A20" i="1"/>
  <c r="A21" i="1"/>
  <c r="I16" i="1"/>
  <c r="I15" i="1"/>
  <c r="I14" i="1"/>
  <c r="I13" i="1"/>
  <c r="I18" i="1"/>
  <c r="I17" i="1"/>
  <c r="I12" i="1"/>
  <c r="I21" i="1"/>
  <c r="F30" i="1"/>
  <c r="F27" i="1"/>
  <c r="F26" i="1"/>
  <c r="G26" i="1"/>
  <c r="A36" i="1"/>
  <c r="A41" i="1"/>
  <c r="K3" i="1"/>
  <c r="F31" i="1"/>
  <c r="F45" i="1"/>
  <c r="F48" i="1"/>
  <c r="A27" i="1"/>
  <c r="A30" i="1"/>
  <c r="A28" i="1"/>
  <c r="A29" i="1"/>
  <c r="I22" i="1"/>
  <c r="G27" i="1"/>
  <c r="G42" i="1"/>
  <c r="G22" i="1"/>
  <c r="G31" i="1"/>
  <c r="G45" i="1"/>
  <c r="G48" i="1"/>
  <c r="K8" i="1"/>
  <c r="K7" i="1"/>
</calcChain>
</file>

<file path=xl/sharedStrings.xml><?xml version="1.0" encoding="utf-8"?>
<sst xmlns="http://schemas.openxmlformats.org/spreadsheetml/2006/main" count="69" uniqueCount="52">
  <si>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</si>
  <si>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</si>
  <si>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</si>
  <si>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</si>
  <si>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</si>
  <si>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</si>
  <si>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</si>
  <si>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</si>
  <si>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</si>
  <si>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</si>
  <si>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</si>
  <si>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</si>
  <si>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</si>
  <si>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</si>
  <si>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</si>
  <si>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</si>
  <si>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</si>
  <si>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</si>
  <si>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</si>
  <si>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</si>
  <si>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</si>
  <si>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</si>
  <si>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</si>
  <si>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</si>
  <si>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</si>
  <si>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</si>
  <si>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</si>
  <si>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</si>
  <si>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</si>
  <si>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</si>
  <si>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</si>
  <si>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</si>
  <si>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</si>
  <si>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</si>
  <si>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</si>
  <si>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</si>
  <si>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</si>
  <si>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</si>
  <si>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</si>
  <si>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</si>
  <si>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</si>
  <si>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</si>
  <si>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</si>
  <si>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</si>
  <si>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</si>
  <si>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</si>
  <si>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</si>
  <si>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</si>
  <si>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XNV-9082R</t>
  </si>
  <si>
    <t>SBP-187HMW</t>
  </si>
  <si>
    <t>SBP-300WMW1</t>
  </si>
  <si>
    <t>Astoria DMV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</si>
</sst>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9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26" xfId="1" applyFont="1" applyFill="1" applyBorder="1" applyProtection="1">
      <protection locked="0"/>
    </xf>
    <xf numFmtId="44" fontId="7" fillId="2" borderId="19" xfId="1" applyFont="1" applyFill="1" applyBorder="1" applyProtection="1">
      <protection locked="0"/>
    </xf>
    <xf numFmtId="0" fontId="7" fillId="2" borderId="31" xfId="0" applyFont="1" applyFill="1" applyBorder="1" applyAlignment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4" borderId="44" xfId="4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E29" sqref="E29"/>
    </sheetView>
  </sheetViews>
  <sheetFormatPr baseColWidth="10" defaultColWidth="10.83203125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115"/>
      <c r="L2" s="116"/>
    </row>
    <row r="3" spans="1:17" ht="18" customHeight="1" x14ac:dyDescent="0.25">
      <c r="J3" s="2" t="s">
        <v>12</v>
      </c>
      <c r="K3" s="61">
        <f ca="1">TODAY()</f>
        <v>44237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117"/>
      <c r="L4" s="118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104" t="s">
        <v>16</v>
      </c>
      <c r="B7" s="104"/>
      <c r="C7" s="105" t="s">
        <v>30</v>
      </c>
      <c r="D7" s="105"/>
      <c r="E7" s="105"/>
      <c r="F7" s="105"/>
      <c r="G7" s="105"/>
      <c r="I7" s="103" t="s">
        <v>23</v>
      </c>
      <c r="J7" s="103"/>
      <c r="K7" s="48">
        <f>G48-F48</f>
        <v>5692.82</v>
      </c>
    </row>
    <row r="8" spans="1:17" s="35" customFormat="1" ht="21" x14ac:dyDescent="0.3">
      <c r="A8" s="104" t="s">
        <v>17</v>
      </c>
      <c r="B8" s="104"/>
      <c r="C8" s="105" t="s">
        <v>51</v>
      </c>
      <c r="D8" s="105"/>
      <c r="E8" s="105"/>
      <c r="F8" s="105"/>
      <c r="G8" s="105"/>
      <c r="I8" s="103" t="s">
        <v>22</v>
      </c>
      <c r="J8" s="103"/>
      <c r="K8" s="47">
        <f>IF(G48&lt;1,0,ROUND(1-(F48/G48),2))</f>
        <v>0.26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107" t="s">
        <v>29</v>
      </c>
      <c r="C10" s="107"/>
      <c r="D10" s="107"/>
      <c r="E10" s="107"/>
      <c r="F10" s="107"/>
      <c r="G10" s="107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92" t="s">
        <v>20</v>
      </c>
      <c r="J11" s="114"/>
      <c r="K11" s="92"/>
      <c r="L11" s="93"/>
    </row>
    <row r="12" spans="1:17" ht="19" customHeight="1" x14ac:dyDescent="0.25">
      <c r="A12" s="42">
        <v>1</v>
      </c>
      <c r="B12" s="71" t="s">
        <v>48</v>
      </c>
      <c r="C12" s="72">
        <v>1500</v>
      </c>
      <c r="D12" s="65">
        <v>892.5</v>
      </c>
      <c r="E12" s="66">
        <v>5</v>
      </c>
      <c r="F12" s="43">
        <f>D12*E12</f>
        <v>4462.5</v>
      </c>
      <c r="G12" s="38">
        <f>IF(D12*1.5&gt;C12,ROUNDUP(((C12-5)*E12),0),ROUNDUP(F12/0.75,0))</f>
        <v>5950</v>
      </c>
      <c r="H12" s="89"/>
      <c r="I12" s="121">
        <f t="shared" ref="I12:I21" si="0">IF(((D12*1.5)-C12)*E12&lt;0,0,((D12*1.5)-C12)*E12)</f>
        <v>0</v>
      </c>
      <c r="J12" s="121"/>
      <c r="K12" s="123"/>
      <c r="L12" s="124"/>
      <c r="N12" s="79"/>
      <c r="Q12" s="5">
        <v>0</v>
      </c>
    </row>
    <row r="13" spans="1:17" ht="19" customHeight="1" x14ac:dyDescent="0.25">
      <c r="A13" s="39">
        <f t="shared" ref="A13:A21" si="1">A12+1</f>
        <v>2</v>
      </c>
      <c r="B13" s="71" t="s">
        <v>49</v>
      </c>
      <c r="C13" s="73">
        <v>60</v>
      </c>
      <c r="D13" s="67">
        <v>25.5</v>
      </c>
      <c r="E13" s="68">
        <v>5</v>
      </c>
      <c r="F13" s="36">
        <f t="shared" ref="F13:F21" si="2">D13*E13</f>
        <v>127.5</v>
      </c>
      <c r="G13" s="38">
        <f t="shared" ref="G13:G21" si="3">IF(D13*1.5&gt;C13,ROUNDUP(((C13-5)*E13),0),ROUNDUP(F13/0.75,0))</f>
        <v>170</v>
      </c>
      <c r="H13" s="90"/>
      <c r="I13" s="94">
        <f t="shared" si="0"/>
        <v>0</v>
      </c>
      <c r="J13" s="94"/>
      <c r="K13" s="125"/>
      <c r="L13" s="126"/>
      <c r="N13" s="79"/>
      <c r="Q13" s="5">
        <v>4</v>
      </c>
    </row>
    <row r="14" spans="1:17" ht="19" customHeight="1" x14ac:dyDescent="0.25">
      <c r="A14" s="39">
        <f t="shared" si="1"/>
        <v>3</v>
      </c>
      <c r="B14" s="71" t="s">
        <v>50</v>
      </c>
      <c r="C14" s="73">
        <v>80</v>
      </c>
      <c r="D14" s="67">
        <v>40.29</v>
      </c>
      <c r="E14" s="68">
        <v>5</v>
      </c>
      <c r="F14" s="36">
        <f t="shared" si="2"/>
        <v>201.45</v>
      </c>
      <c r="G14" s="38">
        <f t="shared" si="3"/>
        <v>269</v>
      </c>
      <c r="H14" s="90"/>
      <c r="I14" s="94">
        <f t="shared" si="0"/>
        <v>0</v>
      </c>
      <c r="J14" s="94"/>
      <c r="K14" s="125"/>
      <c r="L14" s="126"/>
      <c r="N14" s="79"/>
      <c r="Q14" s="5">
        <v>5</v>
      </c>
    </row>
    <row r="15" spans="1:17" ht="19" customHeight="1" x14ac:dyDescent="0.25">
      <c r="A15" s="39">
        <f t="shared" si="1"/>
        <v>4</v>
      </c>
      <c r="B15" s="71" t="s">
        <v>31</v>
      </c>
      <c r="C15" s="73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90"/>
      <c r="I15" s="94">
        <f t="shared" si="0"/>
        <v>0</v>
      </c>
      <c r="J15" s="94"/>
      <c r="K15" s="125"/>
      <c r="L15" s="126"/>
      <c r="N15" s="79"/>
      <c r="Q15" s="5">
        <v>3</v>
      </c>
    </row>
    <row r="16" spans="1:17" ht="19" customHeight="1" x14ac:dyDescent="0.25">
      <c r="A16" s="39">
        <f t="shared" si="1"/>
        <v>5</v>
      </c>
      <c r="B16" s="71" t="s">
        <v>32</v>
      </c>
      <c r="C16" s="73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90"/>
      <c r="I16" s="94">
        <f t="shared" si="0"/>
        <v>0</v>
      </c>
      <c r="J16" s="94"/>
      <c r="K16" s="125"/>
      <c r="L16" s="126"/>
      <c r="N16" s="79"/>
      <c r="Q16" s="5">
        <v>1</v>
      </c>
    </row>
    <row r="17" spans="1:17" ht="19" customHeight="1" x14ac:dyDescent="0.25">
      <c r="A17" s="39">
        <f t="shared" si="1"/>
        <v>6</v>
      </c>
      <c r="B17" s="71" t="s">
        <v>33</v>
      </c>
      <c r="C17" s="73">
        <v>2500</v>
      </c>
      <c r="D17" s="67">
        <v>1377</v>
      </c>
      <c r="E17" s="68">
        <v>1</v>
      </c>
      <c r="F17" s="36">
        <f t="shared" si="2"/>
        <v>1377</v>
      </c>
      <c r="G17" s="38">
        <f t="shared" si="3"/>
        <v>1836</v>
      </c>
      <c r="H17" s="90"/>
      <c r="I17" s="94">
        <f t="shared" si="0"/>
        <v>0</v>
      </c>
      <c r="J17" s="94"/>
      <c r="K17" s="125"/>
      <c r="L17" s="126"/>
      <c r="N17" s="79"/>
      <c r="Q17" s="5">
        <v>1</v>
      </c>
    </row>
    <row r="18" spans="1:17" ht="19" customHeight="1" x14ac:dyDescent="0.25">
      <c r="A18" s="39">
        <f t="shared" si="1"/>
        <v>7</v>
      </c>
      <c r="B18" s="71" t="s">
        <v>35</v>
      </c>
      <c r="C18" s="73">
        <v>60</v>
      </c>
      <c r="D18" s="67">
        <v>38.25</v>
      </c>
      <c r="E18" s="68"/>
      <c r="F18" s="36">
        <f t="shared" si="2"/>
        <v>0</v>
      </c>
      <c r="G18" s="38">
        <f t="shared" si="3"/>
        <v>0</v>
      </c>
      <c r="H18" s="90"/>
      <c r="I18" s="94">
        <f t="shared" si="0"/>
        <v>0</v>
      </c>
      <c r="J18" s="94"/>
      <c r="K18" s="125"/>
      <c r="L18" s="126"/>
      <c r="N18" s="79"/>
    </row>
    <row r="19" spans="1:17" ht="19" customHeight="1" x14ac:dyDescent="0.25">
      <c r="A19" s="39">
        <f t="shared" si="1"/>
        <v>8</v>
      </c>
      <c r="B19" s="71" t="s">
        <v>34</v>
      </c>
      <c r="C19" s="73">
        <v>800</v>
      </c>
      <c r="D19" s="67">
        <v>408</v>
      </c>
      <c r="E19" s="68">
        <v>1</v>
      </c>
      <c r="F19" s="36">
        <f t="shared" ref="F19:F20" si="4">D19*E19</f>
        <v>408</v>
      </c>
      <c r="G19" s="38">
        <f t="shared" si="3"/>
        <v>544</v>
      </c>
      <c r="H19" s="90"/>
      <c r="I19" s="97">
        <f t="shared" ref="I19:I20" si="5">IF(((D19*1.5)-C19)*E19&lt;0,0,((D19*1.5)-C19)*E19)</f>
        <v>0</v>
      </c>
      <c r="J19" s="98"/>
      <c r="K19" s="125"/>
      <c r="L19" s="126"/>
      <c r="N19" s="79"/>
      <c r="Q19" s="5">
        <v>2</v>
      </c>
    </row>
    <row r="20" spans="1:17" ht="19" customHeight="1" x14ac:dyDescent="0.25">
      <c r="A20" s="39">
        <f t="shared" si="1"/>
        <v>9</v>
      </c>
      <c r="B20" s="71" t="s">
        <v>37</v>
      </c>
      <c r="C20" s="73">
        <v>0.6</v>
      </c>
      <c r="D20" s="67">
        <v>0.3</v>
      </c>
      <c r="E20" s="68">
        <v>1500</v>
      </c>
      <c r="F20" s="36">
        <f t="shared" si="4"/>
        <v>450</v>
      </c>
      <c r="G20" s="38">
        <f t="shared" si="3"/>
        <v>600</v>
      </c>
      <c r="H20" s="90"/>
      <c r="I20" s="97">
        <f t="shared" si="5"/>
        <v>0</v>
      </c>
      <c r="J20" s="98"/>
      <c r="K20" s="125"/>
      <c r="L20" s="126"/>
    </row>
    <row r="21" spans="1:17" ht="19" customHeight="1" x14ac:dyDescent="0.25">
      <c r="A21" s="39">
        <f t="shared" si="1"/>
        <v>10</v>
      </c>
      <c r="B21" s="74" t="s">
        <v>38</v>
      </c>
      <c r="C21" s="73">
        <v>70</v>
      </c>
      <c r="D21" s="67">
        <v>44</v>
      </c>
      <c r="E21" s="68">
        <v>1</v>
      </c>
      <c r="F21" s="41">
        <f t="shared" si="2"/>
        <v>44</v>
      </c>
      <c r="G21" s="78">
        <f t="shared" si="3"/>
        <v>59</v>
      </c>
      <c r="H21" s="91"/>
      <c r="I21" s="120">
        <f t="shared" si="0"/>
        <v>0</v>
      </c>
      <c r="J21" s="120"/>
      <c r="K21" s="127"/>
      <c r="L21" s="128"/>
    </row>
    <row r="22" spans="1:17" ht="19" customHeight="1" x14ac:dyDescent="0.25">
      <c r="A22" s="56"/>
      <c r="B22" s="56"/>
      <c r="C22" s="57"/>
      <c r="D22" s="57" t="s">
        <v>0</v>
      </c>
      <c r="E22" s="62"/>
      <c r="F22" s="20">
        <f>SUM(F12:F21)</f>
        <v>9568.9399999999987</v>
      </c>
      <c r="G22" s="20">
        <f>SUM(G12:G21)</f>
        <v>12760</v>
      </c>
      <c r="H22" s="60"/>
      <c r="I22" s="122">
        <f>SUM(I12:J21)</f>
        <v>0</v>
      </c>
      <c r="J22" s="122"/>
      <c r="K22" s="119"/>
      <c r="L22" s="119"/>
      <c r="M22" s="46"/>
    </row>
    <row r="23" spans="1:17" ht="19" customHeight="1" x14ac:dyDescent="0.25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3">
      <c r="A24" s="9"/>
      <c r="B24" s="107" t="s">
        <v>13</v>
      </c>
      <c r="C24" s="107"/>
      <c r="D24" s="107"/>
      <c r="E24" s="107"/>
      <c r="F24" s="107"/>
      <c r="G24" s="107"/>
      <c r="H24" s="9"/>
      <c r="I24" s="9"/>
      <c r="J24" s="9"/>
      <c r="K24" s="9"/>
      <c r="L24" s="9"/>
    </row>
    <row r="25" spans="1:17" ht="19" customHeight="1" x14ac:dyDescent="0.25">
      <c r="A25" s="58" t="s">
        <v>11</v>
      </c>
      <c r="B25" s="108" t="s">
        <v>14</v>
      </c>
      <c r="C25" s="109"/>
      <c r="D25" s="59" t="s">
        <v>5</v>
      </c>
      <c r="E25" s="59" t="s">
        <v>4</v>
      </c>
      <c r="F25" s="59" t="s">
        <v>1</v>
      </c>
      <c r="G25" s="59" t="s">
        <v>3</v>
      </c>
      <c r="H25" s="92" t="s">
        <v>19</v>
      </c>
      <c r="I25" s="106"/>
      <c r="J25" s="106"/>
      <c r="K25" s="106"/>
      <c r="L25" s="93"/>
    </row>
    <row r="26" spans="1:17" ht="19" customHeight="1" x14ac:dyDescent="0.25">
      <c r="A26" s="42">
        <v>1</v>
      </c>
      <c r="B26" s="101" t="s">
        <v>7</v>
      </c>
      <c r="C26" s="102"/>
      <c r="D26" s="65">
        <v>95</v>
      </c>
      <c r="E26" s="66">
        <v>5</v>
      </c>
      <c r="F26" s="44">
        <f>D26*E26</f>
        <v>475</v>
      </c>
      <c r="G26" s="45">
        <f>ROUNDUP(F26/0.63333335,0)</f>
        <v>750</v>
      </c>
      <c r="H26" s="110"/>
      <c r="I26" s="110"/>
      <c r="J26" s="110"/>
      <c r="K26" s="110"/>
      <c r="L26" s="111"/>
    </row>
    <row r="27" spans="1:17" ht="19" customHeight="1" x14ac:dyDescent="0.25">
      <c r="A27" s="39">
        <f>A26+1</f>
        <v>2</v>
      </c>
      <c r="B27" s="80" t="s">
        <v>8</v>
      </c>
      <c r="C27" s="81"/>
      <c r="D27" s="67">
        <v>60</v>
      </c>
      <c r="E27" s="68">
        <v>16</v>
      </c>
      <c r="F27" s="36">
        <f>D27*E27</f>
        <v>960</v>
      </c>
      <c r="G27" s="38">
        <f>ROUNDUP((F27/0.6)+I22,0)</f>
        <v>1600</v>
      </c>
      <c r="H27" s="82" t="s">
        <v>21</v>
      </c>
      <c r="I27" s="82"/>
      <c r="J27" s="82"/>
      <c r="K27" s="82"/>
      <c r="L27" s="83"/>
    </row>
    <row r="28" spans="1:17" ht="19" customHeight="1" x14ac:dyDescent="0.25">
      <c r="A28" s="39">
        <f>A27+1</f>
        <v>3</v>
      </c>
      <c r="B28" s="80" t="s">
        <v>9</v>
      </c>
      <c r="C28" s="81"/>
      <c r="D28" s="67">
        <v>30</v>
      </c>
      <c r="E28" s="68">
        <v>16</v>
      </c>
      <c r="F28" s="36">
        <f>D28*E28</f>
        <v>480</v>
      </c>
      <c r="G28" s="38">
        <f>ROUNDUP((F28*1.75925)+I23,0)</f>
        <v>845</v>
      </c>
      <c r="H28" s="82"/>
      <c r="I28" s="82"/>
      <c r="J28" s="82"/>
      <c r="K28" s="82"/>
      <c r="L28" s="83"/>
    </row>
    <row r="29" spans="1:17" ht="19" customHeight="1" x14ac:dyDescent="0.25">
      <c r="A29" s="39">
        <f>A28+1</f>
        <v>4</v>
      </c>
      <c r="B29" s="80" t="s">
        <v>26</v>
      </c>
      <c r="C29" s="81"/>
      <c r="D29" s="67">
        <v>200</v>
      </c>
      <c r="E29" s="68">
        <v>1</v>
      </c>
      <c r="F29" s="36">
        <f>D29*E29</f>
        <v>200</v>
      </c>
      <c r="G29" s="38">
        <f>ROUNDUP(E29*D29,0)</f>
        <v>200</v>
      </c>
      <c r="H29" s="82"/>
      <c r="I29" s="82"/>
      <c r="J29" s="82"/>
      <c r="K29" s="82"/>
      <c r="L29" s="83"/>
    </row>
    <row r="30" spans="1:17" ht="19" customHeight="1" x14ac:dyDescent="0.25">
      <c r="A30" s="40">
        <f>A27+1</f>
        <v>3</v>
      </c>
      <c r="B30" s="99" t="s">
        <v>27</v>
      </c>
      <c r="C30" s="100"/>
      <c r="D30" s="69">
        <v>45</v>
      </c>
      <c r="E30" s="70">
        <v>2</v>
      </c>
      <c r="F30" s="41">
        <f>D30*E30</f>
        <v>90</v>
      </c>
      <c r="G30" s="78">
        <f>ROUNDUP(E30*D30,0)</f>
        <v>90</v>
      </c>
      <c r="H30" s="112"/>
      <c r="I30" s="112"/>
      <c r="J30" s="112"/>
      <c r="K30" s="112"/>
      <c r="L30" s="113"/>
    </row>
    <row r="31" spans="1:17" ht="19" customHeight="1" x14ac:dyDescent="0.25">
      <c r="C31" s="57"/>
      <c r="D31" s="57" t="s">
        <v>0</v>
      </c>
      <c r="E31" s="63"/>
      <c r="F31" s="20">
        <f>SUM(F26:F30)</f>
        <v>2205</v>
      </c>
      <c r="G31" s="20">
        <f>SUM(G26:G30)</f>
        <v>3485</v>
      </c>
      <c r="H31" s="14"/>
      <c r="I31" s="14"/>
      <c r="K31" s="15"/>
      <c r="M31" s="12"/>
      <c r="O31" s="12"/>
    </row>
    <row r="32" spans="1:17" ht="18" customHeight="1" x14ac:dyDescent="0.35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3">
      <c r="A33" s="9"/>
      <c r="B33" s="107" t="s">
        <v>15</v>
      </c>
      <c r="C33" s="107"/>
      <c r="D33" s="107"/>
      <c r="E33" s="107"/>
      <c r="F33" s="107"/>
      <c r="G33" s="107"/>
      <c r="H33" s="9"/>
      <c r="I33" s="9"/>
      <c r="J33" s="9"/>
      <c r="K33" s="9"/>
      <c r="L33" s="9"/>
    </row>
    <row r="34" spans="1:15" ht="19" customHeight="1" x14ac:dyDescent="0.25">
      <c r="A34" s="58" t="s">
        <v>11</v>
      </c>
      <c r="B34" s="108" t="s">
        <v>14</v>
      </c>
      <c r="C34" s="109"/>
      <c r="D34" s="59" t="s">
        <v>5</v>
      </c>
      <c r="E34" s="59" t="s">
        <v>4</v>
      </c>
      <c r="F34" s="59" t="s">
        <v>1</v>
      </c>
      <c r="G34" s="59" t="s">
        <v>3</v>
      </c>
      <c r="H34" s="92" t="s">
        <v>25</v>
      </c>
      <c r="I34" s="106"/>
      <c r="J34" s="106"/>
      <c r="K34" s="106"/>
      <c r="L34" s="93"/>
    </row>
    <row r="35" spans="1:15" ht="19" customHeight="1" x14ac:dyDescent="0.25">
      <c r="A35" s="42">
        <v>1</v>
      </c>
      <c r="B35" s="101" t="s">
        <v>36</v>
      </c>
      <c r="C35" s="102"/>
      <c r="D35" s="65">
        <v>12</v>
      </c>
      <c r="E35" s="66">
        <v>9</v>
      </c>
      <c r="F35" s="44">
        <f>D35*E35</f>
        <v>108</v>
      </c>
      <c r="G35" s="45">
        <f>ROUNDUP(F35/0.75,0)</f>
        <v>144</v>
      </c>
      <c r="H35" s="95" t="s">
        <v>24</v>
      </c>
      <c r="I35" s="95"/>
      <c r="J35" s="95"/>
      <c r="K35" s="95"/>
      <c r="L35" s="96"/>
    </row>
    <row r="36" spans="1:15" ht="19" customHeight="1" x14ac:dyDescent="0.25">
      <c r="A36" s="39">
        <f>A35+1</f>
        <v>2</v>
      </c>
      <c r="B36" s="80" t="s">
        <v>39</v>
      </c>
      <c r="C36" s="81"/>
      <c r="D36" s="67">
        <v>995.25</v>
      </c>
      <c r="E36" s="68">
        <v>1</v>
      </c>
      <c r="F36" s="37">
        <f t="shared" ref="F36:F41" si="6">D36*E36</f>
        <v>995.25</v>
      </c>
      <c r="G36" s="38">
        <f t="shared" ref="G36:G39" si="7">ROUNDUP(F36/0.75,0)</f>
        <v>1327</v>
      </c>
      <c r="H36" s="82" t="s">
        <v>44</v>
      </c>
      <c r="I36" s="82"/>
      <c r="J36" s="82"/>
      <c r="K36" s="82"/>
      <c r="L36" s="83"/>
    </row>
    <row r="37" spans="1:15" ht="19" customHeight="1" x14ac:dyDescent="0.25">
      <c r="A37" s="39">
        <f t="shared" ref="A37:A40" si="8">A36+1</f>
        <v>3</v>
      </c>
      <c r="B37" s="80" t="s">
        <v>40</v>
      </c>
      <c r="C37" s="81"/>
      <c r="D37" s="67">
        <v>12.99</v>
      </c>
      <c r="E37" s="68">
        <v>2</v>
      </c>
      <c r="F37" s="37">
        <f t="shared" si="6"/>
        <v>25.98</v>
      </c>
      <c r="G37" s="38">
        <f t="shared" si="7"/>
        <v>35</v>
      </c>
      <c r="H37" s="84" t="s">
        <v>45</v>
      </c>
      <c r="I37" s="85"/>
      <c r="J37" s="85"/>
      <c r="K37" s="85"/>
      <c r="L37" s="86"/>
    </row>
    <row r="38" spans="1:15" ht="19" customHeight="1" x14ac:dyDescent="0.25">
      <c r="A38" s="39">
        <f t="shared" si="8"/>
        <v>4</v>
      </c>
      <c r="B38" s="80" t="s">
        <v>41</v>
      </c>
      <c r="C38" s="81"/>
      <c r="D38" s="67">
        <v>499</v>
      </c>
      <c r="E38" s="68">
        <v>2</v>
      </c>
      <c r="F38" s="37">
        <f t="shared" si="6"/>
        <v>998</v>
      </c>
      <c r="G38" s="38">
        <f t="shared" si="7"/>
        <v>1331</v>
      </c>
      <c r="H38" s="84" t="s">
        <v>46</v>
      </c>
      <c r="I38" s="85"/>
      <c r="J38" s="85"/>
      <c r="K38" s="85"/>
      <c r="L38" s="86"/>
    </row>
    <row r="39" spans="1:15" ht="19" customHeight="1" x14ac:dyDescent="0.25">
      <c r="A39" s="39">
        <f t="shared" si="8"/>
        <v>5</v>
      </c>
      <c r="B39" s="80" t="s">
        <v>42</v>
      </c>
      <c r="C39" s="81"/>
      <c r="D39" s="67">
        <v>279</v>
      </c>
      <c r="E39" s="68">
        <v>1</v>
      </c>
      <c r="F39" s="37">
        <f t="shared" si="6"/>
        <v>279</v>
      </c>
      <c r="G39" s="38">
        <f t="shared" si="7"/>
        <v>372</v>
      </c>
      <c r="H39" s="84" t="s">
        <v>45</v>
      </c>
      <c r="I39" s="85"/>
      <c r="J39" s="85"/>
      <c r="K39" s="85"/>
      <c r="L39" s="86"/>
    </row>
    <row r="40" spans="1:15" ht="19" customHeight="1" x14ac:dyDescent="0.25">
      <c r="A40" s="39">
        <f t="shared" si="8"/>
        <v>6</v>
      </c>
      <c r="B40" s="80" t="s">
        <v>43</v>
      </c>
      <c r="C40" s="81"/>
      <c r="D40" s="67">
        <v>29.99</v>
      </c>
      <c r="E40" s="68">
        <v>1</v>
      </c>
      <c r="F40" s="36">
        <f t="shared" si="6"/>
        <v>29.99</v>
      </c>
      <c r="G40" s="38">
        <f t="shared" ref="G40:G41" si="9">ROUNDUP(F40/0.8,0)</f>
        <v>38</v>
      </c>
      <c r="H40" s="84" t="s">
        <v>45</v>
      </c>
      <c r="I40" s="85"/>
      <c r="J40" s="85"/>
      <c r="K40" s="85"/>
      <c r="L40" s="86"/>
    </row>
    <row r="41" spans="1:15" ht="19" customHeight="1" x14ac:dyDescent="0.25">
      <c r="A41" s="40">
        <f>A40+1</f>
        <v>7</v>
      </c>
      <c r="B41" s="99" t="s">
        <v>47</v>
      </c>
      <c r="C41" s="100"/>
      <c r="D41" s="69">
        <v>1163.02</v>
      </c>
      <c r="E41" s="70">
        <v>1</v>
      </c>
      <c r="F41" s="41">
        <f t="shared" si="6"/>
        <v>1163.02</v>
      </c>
      <c r="G41" s="78">
        <f t="shared" si="9"/>
        <v>1454</v>
      </c>
      <c r="H41" s="87" t="s">
        <v>44</v>
      </c>
      <c r="I41" s="87"/>
      <c r="J41" s="87"/>
      <c r="K41" s="87"/>
      <c r="L41" s="88"/>
    </row>
    <row r="42" spans="1:15" ht="19" customHeight="1" x14ac:dyDescent="0.25">
      <c r="C42" s="57"/>
      <c r="D42" s="57" t="s">
        <v>0</v>
      </c>
      <c r="E42" s="63"/>
      <c r="F42" s="20">
        <f>SUM(F35:F41)</f>
        <v>3599.24</v>
      </c>
      <c r="G42" s="20">
        <f>SUM(G35:G41)</f>
        <v>4701</v>
      </c>
      <c r="H42" s="14"/>
      <c r="I42" s="14"/>
      <c r="K42" s="15"/>
      <c r="M42" s="12"/>
      <c r="O42" s="12"/>
    </row>
    <row r="43" spans="1:15" ht="19" customHeight="1" thickBot="1" x14ac:dyDescent="0.3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9" customHeight="1" x14ac:dyDescent="0.25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9" customHeight="1" x14ac:dyDescent="0.25">
      <c r="B45" s="25"/>
      <c r="C45" s="26" t="s">
        <v>18</v>
      </c>
      <c r="D45" s="27"/>
      <c r="E45" s="27"/>
      <c r="F45" s="27">
        <f>F22+F31+F42</f>
        <v>15373.179999999998</v>
      </c>
      <c r="G45" s="27">
        <f>G42+G22+G31</f>
        <v>20946</v>
      </c>
      <c r="H45" s="28"/>
      <c r="I45" s="17"/>
    </row>
    <row r="46" spans="1:15" ht="19" customHeight="1" x14ac:dyDescent="0.25">
      <c r="B46" s="25"/>
      <c r="C46" s="26" t="s">
        <v>6</v>
      </c>
      <c r="D46" s="20"/>
      <c r="E46" s="21"/>
      <c r="F46" s="75">
        <v>1200</v>
      </c>
      <c r="G46" s="76">
        <f>ROUNDUP(F46*1.1,0)</f>
        <v>1320</v>
      </c>
      <c r="H46" s="29"/>
      <c r="I46" s="17"/>
      <c r="K46" s="15"/>
    </row>
    <row r="47" spans="1:15" ht="19" customHeight="1" x14ac:dyDescent="0.25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3">
      <c r="B48" s="49"/>
      <c r="C48" s="50" t="s">
        <v>2</v>
      </c>
      <c r="D48" s="51"/>
      <c r="E48" s="51"/>
      <c r="F48" s="77">
        <f>F46+F45</f>
        <v>16573.18</v>
      </c>
      <c r="G48" s="52">
        <f>G45+G46</f>
        <v>22266</v>
      </c>
      <c r="H48" s="53"/>
      <c r="I48" s="54"/>
    </row>
    <row r="49" spans="2:12" ht="18" customHeight="1" thickBot="1" x14ac:dyDescent="0.3">
      <c r="B49" s="32"/>
      <c r="C49" s="33"/>
      <c r="D49" s="33"/>
      <c r="E49" s="33"/>
      <c r="F49" s="33"/>
      <c r="G49" s="33"/>
      <c r="H49" s="34"/>
    </row>
    <row r="50" spans="2:12" ht="18" customHeight="1" x14ac:dyDescent="0.25"/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3">
      <c r="L60" s="18"/>
    </row>
    <row r="61" spans="2:12" ht="18" customHeight="1" x14ac:dyDescent="0.25"/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sheetProtection formatCells="0" insertHyperlinks="0" selectLockedCells="1"/>
  <mergeCells count="55"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19:J19"/>
    <mergeCell ref="I20:J20"/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Astoria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2021-02-11T02:49:55Z</dcterms:modified>
</cp:coreProperties>
</file>