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/>
  <mc:AlternateContent xmlns:mc="http://schemas.openxmlformats.org/markup-compatibility/2006">
    <mc:Choice Requires="x15">
      <x15ac:absPath xmlns:x15ac="http://schemas.microsoft.com/office/spreadsheetml/2010/11/ac" url="/Volumes/GoogleDrive/My Drive/Customers/ODOT/McMinnville DMV/"/>
    </mc:Choice>
  </mc:AlternateContent>
  <xr:revisionPtr revIDLastSave="0" documentId="13_ncr:1_{519602B8-83F1-FC45-9EE2-AAA1C12C9FD1}" xr6:coauthVersionLast="46" xr6:coauthVersionMax="46" xr10:uidLastSave="{00000000-0000-0000-0000-000000000000}"/>
  <bookViews>
    <workbookView xWindow="1320" yWindow="500" windowWidth="27480" windowHeight="17500" xr2:uid="{A327D1B6-6CB0-CB4A-B3B2-A9C934D967E7}"/>
  </bookViews>
  <sheets>
    <sheet name="McMinnville DMV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7" i="1" l="1"/>
  <c r="G37" i="1"/>
  <c r="F38" i="1"/>
  <c r="G38" i="1"/>
  <c r="F39" i="1"/>
  <c r="G39" i="1"/>
  <c r="A40" i="1"/>
  <c r="A37" i="1"/>
  <c r="A38" i="1"/>
  <c r="A39" i="1"/>
  <c r="G46" i="1"/>
  <c r="G30" i="1"/>
  <c r="G29" i="1"/>
  <c r="F12" i="1"/>
  <c r="G12" i="1"/>
  <c r="I20" i="1"/>
  <c r="F20" i="1"/>
  <c r="G20" i="1"/>
  <c r="I19" i="1"/>
  <c r="F19" i="1"/>
  <c r="G19" i="1"/>
  <c r="F29" i="1"/>
  <c r="F28" i="1"/>
  <c r="G28" i="1"/>
  <c r="F41" i="1"/>
  <c r="G41" i="1"/>
  <c r="F40" i="1"/>
  <c r="G40" i="1"/>
  <c r="F36" i="1"/>
  <c r="G36" i="1"/>
  <c r="F13" i="1"/>
  <c r="G13" i="1"/>
  <c r="F14" i="1"/>
  <c r="G14" i="1"/>
  <c r="F15" i="1"/>
  <c r="G15" i="1"/>
  <c r="F16" i="1"/>
  <c r="G16" i="1"/>
  <c r="F17" i="1"/>
  <c r="G17" i="1"/>
  <c r="F18" i="1"/>
  <c r="G18" i="1"/>
  <c r="F21" i="1"/>
  <c r="G21" i="1"/>
  <c r="F35" i="1"/>
  <c r="G35" i="1"/>
  <c r="F42" i="1"/>
  <c r="F22" i="1"/>
  <c r="A13" i="1"/>
  <c r="A14" i="1"/>
  <c r="A15" i="1"/>
  <c r="A16" i="1"/>
  <c r="A17" i="1"/>
  <c r="A18" i="1"/>
  <c r="A19" i="1"/>
  <c r="A20" i="1"/>
  <c r="A21" i="1"/>
  <c r="I16" i="1"/>
  <c r="I15" i="1"/>
  <c r="I14" i="1"/>
  <c r="I13" i="1"/>
  <c r="I18" i="1"/>
  <c r="I17" i="1"/>
  <c r="I12" i="1"/>
  <c r="I21" i="1"/>
  <c r="F30" i="1"/>
  <c r="F27" i="1"/>
  <c r="F26" i="1"/>
  <c r="G26" i="1"/>
  <c r="A36" i="1"/>
  <c r="A41" i="1"/>
  <c r="K3" i="1"/>
  <c r="F31" i="1"/>
  <c r="F45" i="1"/>
  <c r="F48" i="1"/>
  <c r="A27" i="1"/>
  <c r="A30" i="1"/>
  <c r="A28" i="1"/>
  <c r="A29" i="1"/>
  <c r="I22" i="1"/>
  <c r="G27" i="1"/>
  <c r="G42" i="1"/>
  <c r="G22" i="1"/>
  <c r="G31" i="1"/>
  <c r="G45" i="1"/>
  <c r="G48" i="1"/>
  <c r="K8" i="1"/>
  <c r="K7" i="1"/>
</calcChain>
</file>

<file path=xl/sharedStrings.xml><?xml version="1.0" encoding="utf-8"?>
<sst xmlns="http://schemas.openxmlformats.org/spreadsheetml/2006/main" count="67" uniqueCount="50">
  <si>
    <t>Sub-Total</t>
  </si>
  <si>
    <t>Bid Cost</t>
  </si>
  <si>
    <t>Total</t>
  </si>
  <si>
    <t>Sale Price</t>
  </si>
  <si>
    <t>QTY</t>
  </si>
  <si>
    <t>Cost</t>
  </si>
  <si>
    <t>Electical Labor</t>
  </si>
  <si>
    <t>Technical Labor</t>
  </si>
  <si>
    <t>Install Labor</t>
  </si>
  <si>
    <t>Travel</t>
  </si>
  <si>
    <t>List Price</t>
  </si>
  <si>
    <t>Item #</t>
  </si>
  <si>
    <t>Date of Quote:</t>
  </si>
  <si>
    <t>Labor &amp; Travel</t>
  </si>
  <si>
    <t>Description</t>
  </si>
  <si>
    <t>Miscellaneous Items</t>
  </si>
  <si>
    <t>Customer:</t>
  </si>
  <si>
    <t>Project / Option:</t>
  </si>
  <si>
    <t>Sub-Totals</t>
  </si>
  <si>
    <t>Notes</t>
  </si>
  <si>
    <t>Over List Margin</t>
  </si>
  <si>
    <t>This value includes Over List Margin</t>
  </si>
  <si>
    <t>Profit Margin</t>
  </si>
  <si>
    <t>Total Profit</t>
  </si>
  <si>
    <t>Conduit and other materials</t>
  </si>
  <si>
    <t>Source Location / Notes</t>
  </si>
  <si>
    <t>Hotel</t>
  </si>
  <si>
    <t>Per Diem</t>
  </si>
  <si>
    <t>`</t>
  </si>
  <si>
    <t>Solutions Materials</t>
  </si>
  <si>
    <t>ODOT</t>
  </si>
  <si>
    <t>PNF-9010R</t>
  </si>
  <si>
    <t>PND-9080R</t>
  </si>
  <si>
    <t>PNM-9030V</t>
  </si>
  <si>
    <t>SPD-150</t>
  </si>
  <si>
    <t>SBP-300WM1</t>
  </si>
  <si>
    <t>SBP-276HM</t>
  </si>
  <si>
    <t>Consumables</t>
  </si>
  <si>
    <t>Orange CAT6 Cable</t>
  </si>
  <si>
    <t>Z-Max Unloaded Patch Panel</t>
  </si>
  <si>
    <t>Veritiv UPS</t>
  </si>
  <si>
    <t>10' HDMI Cable</t>
  </si>
  <si>
    <t>Samsung Q50R TV</t>
  </si>
  <si>
    <t>Peerless Ceiling Mount</t>
  </si>
  <si>
    <t>Mounting Dreams Wall Mount</t>
  </si>
  <si>
    <t>Tech Data</t>
  </si>
  <si>
    <t>Amazon</t>
  </si>
  <si>
    <t>Best Buy</t>
  </si>
  <si>
    <t>Dell 7080 MFF PC plus KM</t>
  </si>
  <si>
    <t>McMinnville DMV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</si>
</sst>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ndara"/>
      <family val="2"/>
    </font>
    <font>
      <b/>
      <sz val="10"/>
      <name val="Candara"/>
      <family val="2"/>
    </font>
    <font>
      <b/>
      <sz val="12"/>
      <color theme="0"/>
      <name val="Candara"/>
      <family val="2"/>
    </font>
    <font>
      <sz val="12"/>
      <color theme="1"/>
      <name val="Candara"/>
      <family val="2"/>
    </font>
    <font>
      <sz val="14"/>
      <color theme="1"/>
      <name val="Candara"/>
      <family val="2"/>
    </font>
    <font>
      <b/>
      <sz val="14"/>
      <color theme="1"/>
      <name val="Candara"/>
      <family val="2"/>
    </font>
    <font>
      <b/>
      <sz val="18"/>
      <color theme="1"/>
      <name val="Candara"/>
      <family val="2"/>
    </font>
    <font>
      <u/>
      <sz val="12"/>
      <color theme="10"/>
      <name val="Candara"/>
      <family val="2"/>
    </font>
    <font>
      <b/>
      <sz val="12"/>
      <color theme="1"/>
      <name val="Candara"/>
      <family val="2"/>
    </font>
    <font>
      <sz val="12"/>
      <color rgb="FFFF0000"/>
      <name val="Candara"/>
      <family val="2"/>
    </font>
    <font>
      <b/>
      <sz val="12"/>
      <color rgb="FFFF0000"/>
      <name val="Candara"/>
      <family val="2"/>
    </font>
    <font>
      <sz val="13"/>
      <color rgb="FF555555"/>
      <name val="Candara"/>
      <family val="2"/>
    </font>
    <font>
      <sz val="11"/>
      <color theme="1"/>
      <name val="Candara"/>
      <family val="2"/>
    </font>
    <font>
      <sz val="12"/>
      <name val="Candara"/>
      <family val="2"/>
    </font>
    <font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rgb="FFC4BE97"/>
        <bgColor indexed="64"/>
      </patternFill>
    </fill>
    <fill>
      <patternFill patternType="solid">
        <fgColor rgb="FFEBF2D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 style="hair">
        <color indexed="64"/>
      </right>
      <top style="thin">
        <color auto="1"/>
      </top>
      <bottom/>
      <diagonal/>
    </border>
    <border>
      <left style="hair">
        <color auto="1"/>
      </left>
      <right style="hair">
        <color indexed="64"/>
      </right>
      <top/>
      <bottom/>
      <diagonal/>
    </border>
    <border>
      <left style="hair">
        <color auto="1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dashed">
        <color auto="1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thin">
        <color indexed="64"/>
      </top>
      <bottom style="thin">
        <color indexed="64"/>
      </bottom>
      <diagonal/>
    </border>
    <border>
      <left/>
      <right style="dashed">
        <color auto="1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3" borderId="3" applyNumberFormat="0" applyAlignment="0" applyProtection="0"/>
  </cellStyleXfs>
  <cellXfs count="128">
    <xf numFmtId="0" fontId="0" fillId="0" borderId="0" xfId="0"/>
    <xf numFmtId="0" fontId="4" fillId="2" borderId="4" xfId="0" applyFont="1" applyFill="1" applyBorder="1"/>
    <xf numFmtId="0" fontId="4" fillId="2" borderId="7" xfId="0" applyFont="1" applyFill="1" applyBorder="1" applyAlignment="1">
      <alignment horizontal="right"/>
    </xf>
    <xf numFmtId="14" fontId="4" fillId="2" borderId="8" xfId="0" applyNumberFormat="1" applyFont="1" applyFill="1" applyBorder="1"/>
    <xf numFmtId="0" fontId="4" fillId="2" borderId="9" xfId="0" applyFont="1" applyFill="1" applyBorder="1"/>
    <xf numFmtId="0" fontId="7" fillId="2" borderId="0" xfId="0" applyFont="1" applyFill="1" applyBorder="1"/>
    <xf numFmtId="0" fontId="7" fillId="0" borderId="0" xfId="0" applyFont="1"/>
    <xf numFmtId="0" fontId="10" fillId="2" borderId="0" xfId="0" applyFont="1" applyFill="1" applyBorder="1" applyAlignment="1"/>
    <xf numFmtId="0" fontId="9" fillId="2" borderId="0" xfId="0" applyFont="1" applyFill="1" applyBorder="1" applyAlignment="1"/>
    <xf numFmtId="0" fontId="7" fillId="5" borderId="0" xfId="0" applyFont="1" applyFill="1" applyBorder="1"/>
    <xf numFmtId="0" fontId="7" fillId="2" borderId="0" xfId="0" applyFont="1" applyFill="1" applyBorder="1" applyAlignment="1">
      <alignment horizontal="center"/>
    </xf>
    <xf numFmtId="44" fontId="7" fillId="2" borderId="0" xfId="1" applyFont="1" applyFill="1" applyBorder="1" applyAlignment="1">
      <alignment horizontal="center"/>
    </xf>
    <xf numFmtId="44" fontId="7" fillId="2" borderId="0" xfId="0" applyNumberFormat="1" applyFont="1" applyFill="1" applyBorder="1"/>
    <xf numFmtId="44" fontId="12" fillId="2" borderId="0" xfId="1" applyFont="1" applyFill="1" applyBorder="1"/>
    <xf numFmtId="0" fontId="12" fillId="2" borderId="0" xfId="0" applyFont="1" applyFill="1" applyBorder="1" applyAlignment="1"/>
    <xf numFmtId="9" fontId="7" fillId="2" borderId="0" xfId="2" applyFont="1" applyFill="1" applyBorder="1"/>
    <xf numFmtId="0" fontId="12" fillId="2" borderId="0" xfId="0" applyFont="1" applyFill="1" applyBorder="1" applyAlignment="1">
      <alignment horizontal="right"/>
    </xf>
    <xf numFmtId="0" fontId="7" fillId="2" borderId="0" xfId="0" applyFont="1" applyFill="1"/>
    <xf numFmtId="0" fontId="15" fillId="2" borderId="0" xfId="0" applyFont="1" applyFill="1" applyBorder="1"/>
    <xf numFmtId="0" fontId="11" fillId="2" borderId="0" xfId="3" applyFont="1" applyFill="1" applyAlignment="1">
      <alignment horizontal="center"/>
    </xf>
    <xf numFmtId="44" fontId="12" fillId="6" borderId="0" xfId="1" applyFont="1" applyFill="1" applyBorder="1"/>
    <xf numFmtId="0" fontId="7" fillId="6" borderId="0" xfId="0" applyFont="1" applyFill="1" applyBorder="1"/>
    <xf numFmtId="0" fontId="7" fillId="6" borderId="11" xfId="0" applyFont="1" applyFill="1" applyBorder="1"/>
    <xf numFmtId="0" fontId="7" fillId="6" borderId="12" xfId="0" applyFont="1" applyFill="1" applyBorder="1"/>
    <xf numFmtId="0" fontId="7" fillId="6" borderId="13" xfId="0" applyFont="1" applyFill="1" applyBorder="1"/>
    <xf numFmtId="0" fontId="7" fillId="6" borderId="14" xfId="0" applyFont="1" applyFill="1" applyBorder="1"/>
    <xf numFmtId="0" fontId="12" fillId="6" borderId="0" xfId="0" applyFont="1" applyFill="1" applyBorder="1" applyAlignment="1">
      <alignment horizontal="right"/>
    </xf>
    <xf numFmtId="44" fontId="12" fillId="6" borderId="0" xfId="0" applyNumberFormat="1" applyFont="1" applyFill="1" applyBorder="1"/>
    <xf numFmtId="44" fontId="12" fillId="6" borderId="15" xfId="0" applyNumberFormat="1" applyFont="1" applyFill="1" applyBorder="1"/>
    <xf numFmtId="44" fontId="12" fillId="6" borderId="15" xfId="1" applyFont="1" applyFill="1" applyBorder="1"/>
    <xf numFmtId="0" fontId="7" fillId="6" borderId="0" xfId="0" applyFont="1" applyFill="1" applyBorder="1" applyAlignment="1">
      <alignment horizontal="right"/>
    </xf>
    <xf numFmtId="0" fontId="7" fillId="6" borderId="15" xfId="0" applyFont="1" applyFill="1" applyBorder="1"/>
    <xf numFmtId="0" fontId="7" fillId="6" borderId="16" xfId="0" applyFont="1" applyFill="1" applyBorder="1"/>
    <xf numFmtId="0" fontId="7" fillId="6" borderId="17" xfId="0" applyFont="1" applyFill="1" applyBorder="1"/>
    <xf numFmtId="0" fontId="7" fillId="6" borderId="18" xfId="0" applyFont="1" applyFill="1" applyBorder="1"/>
    <xf numFmtId="0" fontId="16" fillId="2" borderId="0" xfId="0" applyFont="1" applyFill="1"/>
    <xf numFmtId="44" fontId="7" fillId="2" borderId="19" xfId="1" applyFont="1" applyFill="1" applyBorder="1" applyAlignment="1">
      <alignment horizontal="center"/>
    </xf>
    <xf numFmtId="44" fontId="7" fillId="2" borderId="19" xfId="1" applyFont="1" applyFill="1" applyBorder="1"/>
    <xf numFmtId="44" fontId="7" fillId="2" borderId="19" xfId="0" applyNumberFormat="1" applyFont="1" applyFill="1" applyBorder="1"/>
    <xf numFmtId="0" fontId="7" fillId="2" borderId="20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44" fontId="7" fillId="2" borderId="23" xfId="1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44" fontId="7" fillId="2" borderId="26" xfId="1" applyFont="1" applyFill="1" applyBorder="1" applyAlignment="1">
      <alignment horizontal="center"/>
    </xf>
    <xf numFmtId="44" fontId="7" fillId="2" borderId="26" xfId="1" applyFont="1" applyFill="1" applyBorder="1"/>
    <xf numFmtId="44" fontId="7" fillId="2" borderId="26" xfId="0" applyNumberFormat="1" applyFont="1" applyFill="1" applyBorder="1"/>
    <xf numFmtId="0" fontId="13" fillId="2" borderId="0" xfId="0" applyFont="1" applyFill="1" applyBorder="1" applyAlignment="1"/>
    <xf numFmtId="9" fontId="12" fillId="6" borderId="2" xfId="2" applyFont="1" applyFill="1" applyBorder="1" applyAlignment="1">
      <alignment horizontal="center"/>
    </xf>
    <xf numFmtId="44" fontId="12" fillId="6" borderId="2" xfId="2" applyNumberFormat="1" applyFont="1" applyFill="1" applyBorder="1" applyAlignment="1">
      <alignment horizontal="center"/>
    </xf>
    <xf numFmtId="0" fontId="8" fillId="6" borderId="14" xfId="0" applyFont="1" applyFill="1" applyBorder="1"/>
    <xf numFmtId="0" fontId="9" fillId="6" borderId="0" xfId="0" applyFont="1" applyFill="1" applyBorder="1" applyAlignment="1">
      <alignment horizontal="right"/>
    </xf>
    <xf numFmtId="0" fontId="8" fillId="6" borderId="0" xfId="0" applyFont="1" applyFill="1" applyBorder="1"/>
    <xf numFmtId="44" fontId="9" fillId="6" borderId="2" xfId="0" applyNumberFormat="1" applyFont="1" applyFill="1" applyBorder="1"/>
    <xf numFmtId="44" fontId="9" fillId="6" borderId="15" xfId="0" applyNumberFormat="1" applyFont="1" applyFill="1" applyBorder="1"/>
    <xf numFmtId="0" fontId="8" fillId="2" borderId="0" xfId="0" applyFont="1" applyFill="1"/>
    <xf numFmtId="0" fontId="8" fillId="2" borderId="0" xfId="0" applyFont="1" applyFill="1" applyBorder="1"/>
    <xf numFmtId="0" fontId="7" fillId="2" borderId="5" xfId="0" applyFont="1" applyFill="1" applyBorder="1"/>
    <xf numFmtId="0" fontId="12" fillId="6" borderId="5" xfId="0" applyFont="1" applyFill="1" applyBorder="1" applyAlignment="1">
      <alignment horizontal="right"/>
    </xf>
    <xf numFmtId="0" fontId="6" fillId="4" borderId="40" xfId="4" applyFont="1" applyFill="1" applyBorder="1" applyAlignment="1">
      <alignment horizontal="center"/>
    </xf>
    <xf numFmtId="0" fontId="6" fillId="4" borderId="43" xfId="4" applyFont="1" applyFill="1" applyBorder="1" applyAlignment="1">
      <alignment horizontal="center"/>
    </xf>
    <xf numFmtId="44" fontId="14" fillId="2" borderId="0" xfId="1" applyFont="1" applyFill="1" applyBorder="1" applyAlignment="1"/>
    <xf numFmtId="14" fontId="5" fillId="8" borderId="2" xfId="0" applyNumberFormat="1" applyFont="1" applyFill="1" applyBorder="1" applyAlignment="1">
      <alignment horizontal="center" vertical="center"/>
    </xf>
    <xf numFmtId="44" fontId="12" fillId="6" borderId="5" xfId="0" applyNumberFormat="1" applyFont="1" applyFill="1" applyBorder="1"/>
    <xf numFmtId="44" fontId="12" fillId="6" borderId="0" xfId="0" applyNumberFormat="1" applyFont="1" applyFill="1" applyBorder="1" applyAlignment="1"/>
    <xf numFmtId="0" fontId="6" fillId="4" borderId="41" xfId="4" applyFont="1" applyFill="1" applyBorder="1" applyAlignment="1"/>
    <xf numFmtId="44" fontId="7" fillId="2" borderId="26" xfId="1" applyFont="1" applyFill="1" applyBorder="1" applyAlignment="1" applyProtection="1">
      <alignment horizontal="center"/>
      <protection locked="0"/>
    </xf>
    <xf numFmtId="0" fontId="7" fillId="2" borderId="26" xfId="0" applyFont="1" applyFill="1" applyBorder="1" applyAlignment="1" applyProtection="1">
      <alignment horizontal="center"/>
      <protection locked="0"/>
    </xf>
    <xf numFmtId="44" fontId="7" fillId="2" borderId="19" xfId="1" applyFont="1" applyFill="1" applyBorder="1" applyAlignment="1" applyProtection="1">
      <alignment horizontal="center"/>
      <protection locked="0"/>
    </xf>
    <xf numFmtId="0" fontId="7" fillId="2" borderId="19" xfId="0" applyFont="1" applyFill="1" applyBorder="1" applyAlignment="1" applyProtection="1">
      <alignment horizontal="center"/>
      <protection locked="0"/>
    </xf>
    <xf numFmtId="44" fontId="7" fillId="2" borderId="23" xfId="1" applyFont="1" applyFill="1" applyBorder="1" applyAlignment="1" applyProtection="1">
      <alignment horizontal="center"/>
      <protection locked="0"/>
    </xf>
    <xf numFmtId="0" fontId="7" fillId="2" borderId="23" xfId="0" applyFont="1" applyFill="1" applyBorder="1" applyAlignment="1" applyProtection="1">
      <alignment horizontal="center"/>
      <protection locked="0"/>
    </xf>
    <xf numFmtId="0" fontId="7" fillId="2" borderId="29" xfId="0" applyFont="1" applyFill="1" applyBorder="1" applyAlignment="1" applyProtection="1">
      <protection locked="0"/>
    </xf>
    <xf numFmtId="44" fontId="7" fillId="2" borderId="19" xfId="1" applyFont="1" applyFill="1" applyBorder="1" applyProtection="1">
      <protection locked="0"/>
    </xf>
    <xf numFmtId="0" fontId="7" fillId="2" borderId="31" xfId="0" applyFont="1" applyFill="1" applyBorder="1" applyAlignment="1" applyProtection="1">
      <protection locked="0"/>
    </xf>
    <xf numFmtId="44" fontId="12" fillId="10" borderId="2" xfId="1" applyFont="1" applyFill="1" applyBorder="1" applyProtection="1">
      <protection locked="0"/>
    </xf>
    <xf numFmtId="44" fontId="12" fillId="6" borderId="7" xfId="1" applyFont="1" applyFill="1" applyBorder="1"/>
    <xf numFmtId="44" fontId="8" fillId="6" borderId="0" xfId="0" applyNumberFormat="1" applyFont="1" applyFill="1" applyBorder="1"/>
    <xf numFmtId="44" fontId="7" fillId="2" borderId="23" xfId="0" applyNumberFormat="1" applyFont="1" applyFill="1" applyBorder="1"/>
    <xf numFmtId="0" fontId="7" fillId="2" borderId="0" xfId="1" applyNumberFormat="1" applyFont="1" applyFill="1" applyBorder="1"/>
    <xf numFmtId="0" fontId="7" fillId="2" borderId="29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left"/>
      <protection locked="0"/>
    </xf>
    <xf numFmtId="0" fontId="17" fillId="2" borderId="19" xfId="3" applyFont="1" applyFill="1" applyBorder="1" applyAlignment="1" applyProtection="1">
      <alignment horizontal="center"/>
      <protection locked="0"/>
    </xf>
    <xf numFmtId="0" fontId="17" fillId="2" borderId="21" xfId="3" applyFont="1" applyFill="1" applyBorder="1" applyAlignment="1" applyProtection="1">
      <alignment horizontal="center"/>
      <protection locked="0"/>
    </xf>
    <xf numFmtId="0" fontId="17" fillId="2" borderId="29" xfId="3" applyFont="1" applyFill="1" applyBorder="1" applyAlignment="1" applyProtection="1">
      <alignment horizontal="center"/>
      <protection locked="0"/>
    </xf>
    <xf numFmtId="0" fontId="17" fillId="2" borderId="46" xfId="3" applyFont="1" applyFill="1" applyBorder="1" applyAlignment="1" applyProtection="1">
      <alignment horizontal="center"/>
      <protection locked="0"/>
    </xf>
    <xf numFmtId="0" fontId="17" fillId="2" borderId="47" xfId="3" applyFont="1" applyFill="1" applyBorder="1" applyAlignment="1" applyProtection="1">
      <alignment horizontal="center"/>
      <protection locked="0"/>
    </xf>
    <xf numFmtId="0" fontId="17" fillId="2" borderId="23" xfId="3" applyFont="1" applyFill="1" applyBorder="1" applyAlignment="1" applyProtection="1">
      <alignment horizontal="center"/>
      <protection locked="0"/>
    </xf>
    <xf numFmtId="0" fontId="17" fillId="2" borderId="24" xfId="3" applyFont="1" applyFill="1" applyBorder="1" applyAlignment="1" applyProtection="1">
      <alignment horizontal="center"/>
      <protection locked="0"/>
    </xf>
    <xf numFmtId="44" fontId="13" fillId="7" borderId="35" xfId="0" applyNumberFormat="1" applyFont="1" applyFill="1" applyBorder="1" applyAlignment="1">
      <alignment horizontal="center"/>
    </xf>
    <xf numFmtId="44" fontId="13" fillId="7" borderId="36" xfId="0" applyNumberFormat="1" applyFont="1" applyFill="1" applyBorder="1" applyAlignment="1">
      <alignment horizontal="center"/>
    </xf>
    <xf numFmtId="44" fontId="13" fillId="7" borderId="37" xfId="0" applyNumberFormat="1" applyFont="1" applyFill="1" applyBorder="1" applyAlignment="1">
      <alignment horizontal="center"/>
    </xf>
    <xf numFmtId="0" fontId="6" fillId="4" borderId="41" xfId="4" applyFont="1" applyFill="1" applyBorder="1" applyAlignment="1">
      <alignment horizontal="center"/>
    </xf>
    <xf numFmtId="0" fontId="6" fillId="4" borderId="45" xfId="4" applyFont="1" applyFill="1" applyBorder="1" applyAlignment="1">
      <alignment horizontal="center"/>
    </xf>
    <xf numFmtId="44" fontId="13" fillId="2" borderId="19" xfId="0" applyNumberFormat="1" applyFont="1" applyFill="1" applyBorder="1" applyAlignment="1">
      <alignment horizontal="center"/>
    </xf>
    <xf numFmtId="0" fontId="18" fillId="2" borderId="26" xfId="3" applyFont="1" applyFill="1" applyBorder="1" applyAlignment="1" applyProtection="1">
      <alignment horizontal="center"/>
      <protection locked="0"/>
    </xf>
    <xf numFmtId="0" fontId="18" fillId="2" borderId="27" xfId="3" applyFont="1" applyFill="1" applyBorder="1" applyAlignment="1" applyProtection="1">
      <alignment horizontal="center"/>
      <protection locked="0"/>
    </xf>
    <xf numFmtId="44" fontId="13" fillId="2" borderId="29" xfId="0" applyNumberFormat="1" applyFont="1" applyFill="1" applyBorder="1" applyAlignment="1">
      <alignment horizontal="center"/>
    </xf>
    <xf numFmtId="44" fontId="13" fillId="2" borderId="28" xfId="0" applyNumberFormat="1" applyFont="1" applyFill="1" applyBorder="1" applyAlignment="1">
      <alignment horizontal="center"/>
    </xf>
    <xf numFmtId="0" fontId="7" fillId="2" borderId="31" xfId="0" applyFont="1" applyFill="1" applyBorder="1" applyAlignment="1" applyProtection="1">
      <alignment horizontal="left"/>
      <protection locked="0"/>
    </xf>
    <xf numFmtId="0" fontId="7" fillId="2" borderId="38" xfId="0" applyFont="1" applyFill="1" applyBorder="1" applyAlignment="1" applyProtection="1">
      <alignment horizontal="left"/>
      <protection locked="0"/>
    </xf>
    <xf numFmtId="0" fontId="7" fillId="2" borderId="30" xfId="0" applyFont="1" applyFill="1" applyBorder="1" applyAlignment="1" applyProtection="1">
      <alignment horizontal="left"/>
      <protection locked="0"/>
    </xf>
    <xf numFmtId="0" fontId="7" fillId="2" borderId="39" xfId="0" applyFont="1" applyFill="1" applyBorder="1" applyAlignment="1" applyProtection="1">
      <alignment horizontal="left"/>
      <protection locked="0"/>
    </xf>
    <xf numFmtId="0" fontId="12" fillId="2" borderId="0" xfId="0" applyFont="1" applyFill="1" applyAlignment="1">
      <alignment horizontal="right" indent="1"/>
    </xf>
    <xf numFmtId="0" fontId="9" fillId="2" borderId="0" xfId="0" applyFont="1" applyFill="1" applyAlignment="1">
      <alignment horizontal="right" indent="1"/>
    </xf>
    <xf numFmtId="0" fontId="8" fillId="2" borderId="1" xfId="0" applyFont="1" applyFill="1" applyBorder="1" applyAlignment="1" applyProtection="1">
      <alignment horizontal="center"/>
      <protection locked="0"/>
    </xf>
    <xf numFmtId="0" fontId="6" fillId="4" borderId="44" xfId="4" applyFont="1" applyFill="1" applyBorder="1" applyAlignment="1">
      <alignment horizontal="center"/>
    </xf>
    <xf numFmtId="0" fontId="9" fillId="5" borderId="0" xfId="0" applyFont="1" applyFill="1" applyBorder="1" applyAlignment="1">
      <alignment horizontal="left"/>
    </xf>
    <xf numFmtId="0" fontId="6" fillId="4" borderId="41" xfId="4" applyFont="1" applyFill="1" applyBorder="1" applyAlignment="1">
      <alignment horizontal="left"/>
    </xf>
    <xf numFmtId="0" fontId="6" fillId="4" borderId="42" xfId="4" applyFont="1" applyFill="1" applyBorder="1" applyAlignment="1">
      <alignment horizontal="left"/>
    </xf>
    <xf numFmtId="0" fontId="11" fillId="2" borderId="26" xfId="3" applyFont="1" applyFill="1" applyBorder="1" applyAlignment="1" applyProtection="1">
      <alignment horizontal="center"/>
      <protection locked="0"/>
    </xf>
    <xf numFmtId="0" fontId="11" fillId="2" borderId="27" xfId="3" applyFont="1" applyFill="1" applyBorder="1" applyAlignment="1" applyProtection="1">
      <alignment horizontal="center"/>
      <protection locked="0"/>
    </xf>
    <xf numFmtId="0" fontId="11" fillId="2" borderId="23" xfId="3" applyFont="1" applyFill="1" applyBorder="1" applyAlignment="1" applyProtection="1">
      <alignment horizontal="center"/>
      <protection locked="0"/>
    </xf>
    <xf numFmtId="0" fontId="11" fillId="2" borderId="24" xfId="3" applyFont="1" applyFill="1" applyBorder="1" applyAlignment="1" applyProtection="1">
      <alignment horizontal="center"/>
      <protection locked="0"/>
    </xf>
    <xf numFmtId="0" fontId="6" fillId="4" borderId="42" xfId="4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left"/>
    </xf>
    <xf numFmtId="44" fontId="13" fillId="2" borderId="23" xfId="0" applyNumberFormat="1" applyFont="1" applyFill="1" applyBorder="1" applyAlignment="1">
      <alignment horizontal="center"/>
    </xf>
    <xf numFmtId="44" fontId="13" fillId="2" borderId="26" xfId="0" applyNumberFormat="1" applyFont="1" applyFill="1" applyBorder="1" applyAlignment="1">
      <alignment horizontal="center"/>
    </xf>
    <xf numFmtId="44" fontId="14" fillId="9" borderId="0" xfId="1" applyFont="1" applyFill="1" applyBorder="1" applyAlignment="1">
      <alignment horizontal="center"/>
    </xf>
    <xf numFmtId="0" fontId="7" fillId="7" borderId="32" xfId="0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7" fillId="7" borderId="33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7" fillId="7" borderId="34" xfId="0" applyFont="1" applyFill="1" applyBorder="1" applyAlignment="1">
      <alignment horizontal="center"/>
    </xf>
    <xf numFmtId="0" fontId="7" fillId="7" borderId="10" xfId="0" applyFont="1" applyFill="1" applyBorder="1" applyAlignment="1">
      <alignment horizontal="center"/>
    </xf>
  </cellXfs>
  <cellStyles count="5">
    <cellStyle name="Check Cell" xfId="4" builtinId="23"/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EEA8"/>
      <color rgb="FFFFEAB3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/Users/erichalleen/Library/Containers/com.microsoft.Outlook/Data/Library/Caches/Signatures/signature_1090320664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0</xdr:rowOff>
    </xdr:from>
    <xdr:to>
      <xdr:col>3</xdr:col>
      <xdr:colOff>792988</xdr:colOff>
      <xdr:row>4</xdr:row>
      <xdr:rowOff>165100</xdr:rowOff>
    </xdr:to>
    <xdr:pic>
      <xdr:nvPicPr>
        <xdr:cNvPr id="3" name="Picture 1" descr="signature_1090320664">
          <a:extLst>
            <a:ext uri="{FF2B5EF4-FFF2-40B4-BE49-F238E27FC236}">
              <a16:creationId xmlns:a16="http://schemas.microsoft.com/office/drawing/2014/main" id="{21E691F6-44A9-E74E-9B99-49AB05193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28600"/>
          <a:ext cx="5098288" cy="85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Feathered">
  <a:themeElements>
    <a:clrScheme name="Feathered">
      <a:dk1>
        <a:sysClr val="windowText" lastClr="000000"/>
      </a:dk1>
      <a:lt1>
        <a:sysClr val="window" lastClr="FFFFFF"/>
      </a:lt1>
      <a:dk2>
        <a:srgbClr val="121316"/>
      </a:dk2>
      <a:lt2>
        <a:srgbClr val="FEFCF7"/>
      </a:lt2>
      <a:accent1>
        <a:srgbClr val="606372"/>
      </a:accent1>
      <a:accent2>
        <a:srgbClr val="79A8A4"/>
      </a:accent2>
      <a:accent3>
        <a:srgbClr val="B2AD8F"/>
      </a:accent3>
      <a:accent4>
        <a:srgbClr val="AD8082"/>
      </a:accent4>
      <a:accent5>
        <a:srgbClr val="DEC18C"/>
      </a:accent5>
      <a:accent6>
        <a:srgbClr val="92A185"/>
      </a:accent6>
      <a:hlink>
        <a:srgbClr val="85C4D2"/>
      </a:hlink>
      <a:folHlink>
        <a:srgbClr val="8E8CA7"/>
      </a:folHlink>
    </a:clrScheme>
    <a:fontScheme name="Feathered">
      <a:majorFont>
        <a:latin typeface="Century Schoolbook" panose="020406040505050203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 name="Feathered">
      <a:fillStyleLst>
        <a:solidFill>
          <a:schemeClr val="phClr"/>
        </a:solidFill>
        <a:solidFill>
          <a:schemeClr val="phClr">
            <a:tint val="67000"/>
            <a:satMod val="105000"/>
          </a:schemeClr>
        </a:soli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0000"/>
                <a:satMod val="120000"/>
                <a:lumMod val="99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>
              <a:tint val="50000"/>
              <a:shade val="83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25400" dir="5400000" algn="ctr" rotWithShape="0">
              <a:srgbClr val="000000">
                <a:alpha val="20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eathered" id="{EEC9B30E-2747-4D42-BCBE-A02BDEEEA114}" vid="{AACE42CE-5C67-4514-8A89-3472F564E146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39965-AEFE-364C-AB7A-8A123F2C9873}">
  <dimension ref="A1:Q87"/>
  <sheetViews>
    <sheetView tabSelected="1" workbookViewId="0">
      <selection activeCell="F16" sqref="F16"/>
    </sheetView>
  </sheetViews>
  <sheetFormatPr baseColWidth="10" defaultColWidth="10.83203125" defaultRowHeight="18" x14ac:dyDescent="0.25"/>
  <cols>
    <col min="1" max="1" width="10" style="5" customWidth="1"/>
    <col min="2" max="2" width="33.33203125" style="5" customWidth="1"/>
    <col min="3" max="3" width="16.6640625" style="5" customWidth="1"/>
    <col min="4" max="4" width="15" style="5" customWidth="1"/>
    <col min="5" max="5" width="13.33203125" style="5" customWidth="1"/>
    <col min="6" max="7" width="15" style="5" customWidth="1"/>
    <col min="8" max="8" width="16.6640625" style="5" customWidth="1"/>
    <col min="9" max="9" width="10.83203125" style="5"/>
    <col min="10" max="10" width="15.33203125" style="5" customWidth="1"/>
    <col min="11" max="11" width="11.5" style="5" customWidth="1"/>
    <col min="12" max="12" width="8.6640625" style="5" customWidth="1"/>
    <col min="13" max="13" width="10.83203125" style="5"/>
    <col min="14" max="14" width="11.6640625" style="5" bestFit="1" customWidth="1"/>
    <col min="15" max="16384" width="10.83203125" style="5"/>
  </cols>
  <sheetData>
    <row r="1" spans="1:17" ht="18" customHeight="1" x14ac:dyDescent="0.25"/>
    <row r="2" spans="1:17" ht="18" customHeight="1" x14ac:dyDescent="0.25">
      <c r="B2"/>
      <c r="J2" s="1"/>
      <c r="K2" s="114"/>
      <c r="L2" s="115"/>
    </row>
    <row r="3" spans="1:17" ht="18" customHeight="1" x14ac:dyDescent="0.25">
      <c r="J3" s="2" t="s">
        <v>12</v>
      </c>
      <c r="K3" s="61">
        <f ca="1">TODAY()</f>
        <v>44237</v>
      </c>
      <c r="L3" s="3"/>
    </row>
    <row r="4" spans="1:17" ht="18" customHeight="1" x14ac:dyDescent="0.35">
      <c r="B4" s="6"/>
      <c r="C4" s="7"/>
      <c r="D4" s="7"/>
      <c r="E4" s="7"/>
      <c r="F4" s="7"/>
      <c r="G4" s="7"/>
      <c r="H4" s="7"/>
      <c r="I4" s="7"/>
      <c r="J4" s="4"/>
      <c r="K4" s="116"/>
      <c r="L4" s="117"/>
    </row>
    <row r="5" spans="1:17" ht="18" customHeight="1" x14ac:dyDescent="0.35">
      <c r="B5" s="7"/>
      <c r="C5" s="7"/>
      <c r="D5" s="7"/>
      <c r="E5" s="7"/>
      <c r="F5" s="7"/>
      <c r="G5" s="7"/>
      <c r="H5" s="7"/>
      <c r="I5" s="8"/>
      <c r="J5" s="8"/>
      <c r="K5" s="8"/>
      <c r="L5" s="8"/>
    </row>
    <row r="6" spans="1:17" ht="18" customHeight="1" x14ac:dyDescent="0.35">
      <c r="B6" s="7"/>
      <c r="C6" s="7"/>
      <c r="D6" s="7"/>
      <c r="E6" s="7"/>
      <c r="F6" s="7"/>
      <c r="G6" s="7"/>
      <c r="H6" s="7"/>
      <c r="I6" s="8"/>
      <c r="J6" s="8"/>
      <c r="K6" s="8"/>
      <c r="L6" s="8"/>
    </row>
    <row r="7" spans="1:17" s="35" customFormat="1" ht="21" x14ac:dyDescent="0.3">
      <c r="A7" s="103" t="s">
        <v>16</v>
      </c>
      <c r="B7" s="103"/>
      <c r="C7" s="104" t="s">
        <v>30</v>
      </c>
      <c r="D7" s="104"/>
      <c r="E7" s="104"/>
      <c r="F7" s="104"/>
      <c r="G7" s="104"/>
      <c r="I7" s="102" t="s">
        <v>23</v>
      </c>
      <c r="J7" s="102"/>
      <c r="K7" s="48">
        <f>G48-F48</f>
        <v>5295.1900000000005</v>
      </c>
    </row>
    <row r="8" spans="1:17" s="35" customFormat="1" ht="21" x14ac:dyDescent="0.3">
      <c r="A8" s="103" t="s">
        <v>17</v>
      </c>
      <c r="B8" s="103"/>
      <c r="C8" s="104" t="s">
        <v>49</v>
      </c>
      <c r="D8" s="104"/>
      <c r="E8" s="104"/>
      <c r="F8" s="104"/>
      <c r="G8" s="104"/>
      <c r="I8" s="102" t="s">
        <v>22</v>
      </c>
      <c r="J8" s="102"/>
      <c r="K8" s="47">
        <f>IF(G48&lt;1,0,ROUND(1-(F48/G48),2))</f>
        <v>0.25</v>
      </c>
    </row>
    <row r="9" spans="1:17" ht="19" customHeight="1" x14ac:dyDescent="0.25">
      <c r="C9" s="16"/>
      <c r="D9" s="16"/>
      <c r="E9" s="16"/>
      <c r="F9" s="13"/>
    </row>
    <row r="10" spans="1:17" ht="21" customHeight="1" x14ac:dyDescent="0.3">
      <c r="A10" s="9"/>
      <c r="B10" s="106" t="s">
        <v>29</v>
      </c>
      <c r="C10" s="106"/>
      <c r="D10" s="106"/>
      <c r="E10" s="106"/>
      <c r="F10" s="106"/>
      <c r="G10" s="106"/>
      <c r="H10" s="9"/>
      <c r="I10" s="9"/>
      <c r="J10" s="9"/>
      <c r="K10" s="9"/>
      <c r="L10" s="9"/>
    </row>
    <row r="11" spans="1:17" ht="19" customHeight="1" x14ac:dyDescent="0.25">
      <c r="A11" s="58" t="s">
        <v>11</v>
      </c>
      <c r="B11" s="64" t="s">
        <v>14</v>
      </c>
      <c r="C11" s="59" t="s">
        <v>10</v>
      </c>
      <c r="D11" s="59" t="s">
        <v>5</v>
      </c>
      <c r="E11" s="59" t="s">
        <v>4</v>
      </c>
      <c r="F11" s="59" t="s">
        <v>1</v>
      </c>
      <c r="G11" s="59" t="s">
        <v>3</v>
      </c>
      <c r="H11" s="59"/>
      <c r="I11" s="91" t="s">
        <v>20</v>
      </c>
      <c r="J11" s="113"/>
      <c r="K11" s="91"/>
      <c r="L11" s="92"/>
    </row>
    <row r="12" spans="1:17" ht="19" customHeight="1" x14ac:dyDescent="0.25">
      <c r="A12" s="42">
        <v>1</v>
      </c>
      <c r="B12" s="71" t="s">
        <v>33</v>
      </c>
      <c r="C12" s="72">
        <v>2500</v>
      </c>
      <c r="D12" s="67">
        <v>1377</v>
      </c>
      <c r="E12" s="68">
        <v>4</v>
      </c>
      <c r="F12" s="43">
        <f>D12*E12</f>
        <v>5508</v>
      </c>
      <c r="G12" s="38">
        <f>IF(D12*1.5&gt;C12,ROUNDUP(((C12-5)*E12),0),ROUNDUP(F12/0.75,0))</f>
        <v>7344</v>
      </c>
      <c r="H12" s="88"/>
      <c r="I12" s="120">
        <f t="shared" ref="I12:I21" si="0">IF(((D12*1.5)-C12)*E12&lt;0,0,((D12*1.5)-C12)*E12)</f>
        <v>0</v>
      </c>
      <c r="J12" s="120"/>
      <c r="K12" s="122"/>
      <c r="L12" s="123"/>
      <c r="N12" s="78"/>
      <c r="Q12" s="5">
        <v>0</v>
      </c>
    </row>
    <row r="13" spans="1:17" ht="19" customHeight="1" x14ac:dyDescent="0.25">
      <c r="A13" s="39">
        <f t="shared" ref="A13:A21" si="1">A12+1</f>
        <v>2</v>
      </c>
      <c r="B13" s="71" t="s">
        <v>36</v>
      </c>
      <c r="C13" s="72">
        <v>60</v>
      </c>
      <c r="D13" s="67">
        <v>38.25</v>
      </c>
      <c r="E13" s="68">
        <v>2</v>
      </c>
      <c r="F13" s="36">
        <f t="shared" ref="F13:F21" si="2">D13*E13</f>
        <v>76.5</v>
      </c>
      <c r="G13" s="38">
        <f t="shared" ref="G13:G21" si="3">IF(D13*1.5&gt;C13,ROUNDUP(((C13-5)*E13),0),ROUNDUP(F13/0.75,0))</f>
        <v>102</v>
      </c>
      <c r="H13" s="89"/>
      <c r="I13" s="93">
        <f t="shared" si="0"/>
        <v>0</v>
      </c>
      <c r="J13" s="93"/>
      <c r="K13" s="124"/>
      <c r="L13" s="125"/>
      <c r="N13" s="78"/>
      <c r="Q13" s="5">
        <v>4</v>
      </c>
    </row>
    <row r="14" spans="1:17" ht="19" customHeight="1" x14ac:dyDescent="0.25">
      <c r="A14" s="39">
        <f t="shared" si="1"/>
        <v>3</v>
      </c>
      <c r="B14" s="71" t="s">
        <v>35</v>
      </c>
      <c r="C14" s="72">
        <v>80</v>
      </c>
      <c r="D14" s="67">
        <v>40.29</v>
      </c>
      <c r="E14" s="68">
        <v>2</v>
      </c>
      <c r="F14" s="36">
        <f t="shared" si="2"/>
        <v>80.58</v>
      </c>
      <c r="G14" s="38">
        <f t="shared" si="3"/>
        <v>108</v>
      </c>
      <c r="H14" s="89"/>
      <c r="I14" s="93">
        <f t="shared" si="0"/>
        <v>0</v>
      </c>
      <c r="J14" s="93"/>
      <c r="K14" s="124"/>
      <c r="L14" s="125"/>
      <c r="N14" s="78"/>
      <c r="Q14" s="5">
        <v>5</v>
      </c>
    </row>
    <row r="15" spans="1:17" ht="19" customHeight="1" x14ac:dyDescent="0.25">
      <c r="A15" s="39">
        <f t="shared" si="1"/>
        <v>4</v>
      </c>
      <c r="B15" s="71" t="s">
        <v>31</v>
      </c>
      <c r="C15" s="72">
        <v>1600</v>
      </c>
      <c r="D15" s="67">
        <v>867</v>
      </c>
      <c r="E15" s="68">
        <v>2</v>
      </c>
      <c r="F15" s="36">
        <f t="shared" si="2"/>
        <v>1734</v>
      </c>
      <c r="G15" s="38">
        <f t="shared" si="3"/>
        <v>2312</v>
      </c>
      <c r="H15" s="89"/>
      <c r="I15" s="93">
        <f t="shared" si="0"/>
        <v>0</v>
      </c>
      <c r="J15" s="93"/>
      <c r="K15" s="124"/>
      <c r="L15" s="125"/>
      <c r="N15" s="78"/>
      <c r="Q15" s="5">
        <v>3</v>
      </c>
    </row>
    <row r="16" spans="1:17" ht="19" customHeight="1" x14ac:dyDescent="0.25">
      <c r="A16" s="39">
        <f t="shared" si="1"/>
        <v>5</v>
      </c>
      <c r="B16" s="71" t="s">
        <v>32</v>
      </c>
      <c r="C16" s="72">
        <v>1500</v>
      </c>
      <c r="D16" s="67">
        <v>764.49</v>
      </c>
      <c r="E16" s="68">
        <v>1</v>
      </c>
      <c r="F16" s="36">
        <f t="shared" si="2"/>
        <v>764.49</v>
      </c>
      <c r="G16" s="38">
        <f t="shared" si="3"/>
        <v>1020</v>
      </c>
      <c r="H16" s="89"/>
      <c r="I16" s="93">
        <f t="shared" si="0"/>
        <v>0</v>
      </c>
      <c r="J16" s="93"/>
      <c r="K16" s="124"/>
      <c r="L16" s="125"/>
      <c r="N16" s="78"/>
      <c r="Q16" s="5">
        <v>1</v>
      </c>
    </row>
    <row r="17" spans="1:17" ht="19" customHeight="1" x14ac:dyDescent="0.25">
      <c r="A17" s="39">
        <f t="shared" si="1"/>
        <v>6</v>
      </c>
      <c r="B17" s="71" t="s">
        <v>34</v>
      </c>
      <c r="C17" s="72">
        <v>800</v>
      </c>
      <c r="D17" s="67">
        <v>408</v>
      </c>
      <c r="E17" s="68">
        <v>1</v>
      </c>
      <c r="F17" s="36">
        <f t="shared" si="2"/>
        <v>408</v>
      </c>
      <c r="G17" s="38">
        <f t="shared" si="3"/>
        <v>544</v>
      </c>
      <c r="H17" s="89"/>
      <c r="I17" s="93">
        <f t="shared" si="0"/>
        <v>0</v>
      </c>
      <c r="J17" s="93"/>
      <c r="K17" s="124"/>
      <c r="L17" s="125"/>
      <c r="N17" s="78"/>
      <c r="Q17" s="5">
        <v>1</v>
      </c>
    </row>
    <row r="18" spans="1:17" ht="19" customHeight="1" x14ac:dyDescent="0.25">
      <c r="A18" s="39">
        <f t="shared" si="1"/>
        <v>7</v>
      </c>
      <c r="B18" s="71" t="s">
        <v>38</v>
      </c>
      <c r="C18" s="72">
        <v>0.6</v>
      </c>
      <c r="D18" s="67">
        <v>0.3</v>
      </c>
      <c r="E18" s="68">
        <v>1200</v>
      </c>
      <c r="F18" s="36">
        <f t="shared" si="2"/>
        <v>360</v>
      </c>
      <c r="G18" s="38">
        <f t="shared" si="3"/>
        <v>480</v>
      </c>
      <c r="H18" s="89"/>
      <c r="I18" s="93">
        <f t="shared" si="0"/>
        <v>0</v>
      </c>
      <c r="J18" s="93"/>
      <c r="K18" s="124"/>
      <c r="L18" s="125"/>
      <c r="N18" s="78"/>
    </row>
    <row r="19" spans="1:17" ht="19" customHeight="1" x14ac:dyDescent="0.25">
      <c r="A19" s="39">
        <f t="shared" si="1"/>
        <v>8</v>
      </c>
      <c r="B19" s="73" t="s">
        <v>39</v>
      </c>
      <c r="C19" s="72">
        <v>70</v>
      </c>
      <c r="D19" s="67">
        <v>44</v>
      </c>
      <c r="E19" s="68">
        <v>1</v>
      </c>
      <c r="F19" s="36">
        <f t="shared" ref="F19:F20" si="4">D19*E19</f>
        <v>44</v>
      </c>
      <c r="G19" s="38">
        <f t="shared" si="3"/>
        <v>59</v>
      </c>
      <c r="H19" s="89"/>
      <c r="I19" s="96">
        <f t="shared" ref="I19:I20" si="5">IF(((D19*1.5)-C19)*E19&lt;0,0,((D19*1.5)-C19)*E19)</f>
        <v>0</v>
      </c>
      <c r="J19" s="97"/>
      <c r="K19" s="124"/>
      <c r="L19" s="125"/>
      <c r="N19" s="78"/>
      <c r="Q19" s="5">
        <v>2</v>
      </c>
    </row>
    <row r="20" spans="1:17" ht="19" customHeight="1" x14ac:dyDescent="0.25">
      <c r="A20" s="39">
        <f t="shared" si="1"/>
        <v>9</v>
      </c>
      <c r="B20" s="71"/>
      <c r="C20" s="72"/>
      <c r="D20" s="67"/>
      <c r="E20" s="68"/>
      <c r="F20" s="36">
        <f t="shared" si="4"/>
        <v>0</v>
      </c>
      <c r="G20" s="38">
        <f t="shared" si="3"/>
        <v>0</v>
      </c>
      <c r="H20" s="89"/>
      <c r="I20" s="96">
        <f t="shared" si="5"/>
        <v>0</v>
      </c>
      <c r="J20" s="97"/>
      <c r="K20" s="124"/>
      <c r="L20" s="125"/>
    </row>
    <row r="21" spans="1:17" ht="19" customHeight="1" x14ac:dyDescent="0.25">
      <c r="A21" s="39">
        <f t="shared" si="1"/>
        <v>10</v>
      </c>
      <c r="B21" s="73"/>
      <c r="C21" s="72"/>
      <c r="D21" s="67"/>
      <c r="E21" s="68"/>
      <c r="F21" s="41">
        <f t="shared" si="2"/>
        <v>0</v>
      </c>
      <c r="G21" s="77">
        <f t="shared" si="3"/>
        <v>0</v>
      </c>
      <c r="H21" s="90"/>
      <c r="I21" s="119">
        <f t="shared" si="0"/>
        <v>0</v>
      </c>
      <c r="J21" s="119"/>
      <c r="K21" s="126"/>
      <c r="L21" s="127"/>
    </row>
    <row r="22" spans="1:17" ht="19" customHeight="1" x14ac:dyDescent="0.25">
      <c r="A22" s="56"/>
      <c r="B22" s="56"/>
      <c r="C22" s="57"/>
      <c r="D22" s="57" t="s">
        <v>0</v>
      </c>
      <c r="E22" s="62"/>
      <c r="F22" s="20">
        <f>SUM(F12:F21)</f>
        <v>8975.57</v>
      </c>
      <c r="G22" s="20">
        <f>SUM(G12:G21)</f>
        <v>11969</v>
      </c>
      <c r="H22" s="60"/>
      <c r="I22" s="121">
        <f>SUM(I12:J21)</f>
        <v>0</v>
      </c>
      <c r="J22" s="121"/>
      <c r="K22" s="118"/>
      <c r="L22" s="118"/>
      <c r="M22" s="46"/>
    </row>
    <row r="23" spans="1:17" ht="19" customHeight="1" x14ac:dyDescent="0.25">
      <c r="A23" s="10"/>
      <c r="D23" s="11"/>
      <c r="E23" s="10"/>
      <c r="F23" s="11"/>
      <c r="G23" s="12"/>
      <c r="H23" s="19"/>
      <c r="I23" s="19"/>
      <c r="J23" s="19"/>
      <c r="K23" s="19"/>
      <c r="L23" s="19"/>
    </row>
    <row r="24" spans="1:17" ht="21" customHeight="1" x14ac:dyDescent="0.3">
      <c r="A24" s="9"/>
      <c r="B24" s="106" t="s">
        <v>13</v>
      </c>
      <c r="C24" s="106"/>
      <c r="D24" s="106"/>
      <c r="E24" s="106"/>
      <c r="F24" s="106"/>
      <c r="G24" s="106"/>
      <c r="H24" s="9"/>
      <c r="I24" s="9"/>
      <c r="J24" s="9"/>
      <c r="K24" s="9"/>
      <c r="L24" s="9"/>
    </row>
    <row r="25" spans="1:17" ht="19" customHeight="1" x14ac:dyDescent="0.25">
      <c r="A25" s="58" t="s">
        <v>11</v>
      </c>
      <c r="B25" s="107" t="s">
        <v>14</v>
      </c>
      <c r="C25" s="108"/>
      <c r="D25" s="59" t="s">
        <v>5</v>
      </c>
      <c r="E25" s="59" t="s">
        <v>4</v>
      </c>
      <c r="F25" s="59" t="s">
        <v>1</v>
      </c>
      <c r="G25" s="59" t="s">
        <v>3</v>
      </c>
      <c r="H25" s="91" t="s">
        <v>19</v>
      </c>
      <c r="I25" s="105"/>
      <c r="J25" s="105"/>
      <c r="K25" s="105"/>
      <c r="L25" s="92"/>
    </row>
    <row r="26" spans="1:17" ht="19" customHeight="1" x14ac:dyDescent="0.25">
      <c r="A26" s="42">
        <v>1</v>
      </c>
      <c r="B26" s="100" t="s">
        <v>7</v>
      </c>
      <c r="C26" s="101"/>
      <c r="D26" s="65">
        <v>95</v>
      </c>
      <c r="E26" s="66">
        <v>4</v>
      </c>
      <c r="F26" s="44">
        <f>D26*E26</f>
        <v>380</v>
      </c>
      <c r="G26" s="45">
        <f>ROUNDUP(F26/0.63333335,0)</f>
        <v>600</v>
      </c>
      <c r="H26" s="109"/>
      <c r="I26" s="109"/>
      <c r="J26" s="109"/>
      <c r="K26" s="109"/>
      <c r="L26" s="110"/>
    </row>
    <row r="27" spans="1:17" ht="19" customHeight="1" x14ac:dyDescent="0.25">
      <c r="A27" s="39">
        <f>A26+1</f>
        <v>2</v>
      </c>
      <c r="B27" s="79" t="s">
        <v>8</v>
      </c>
      <c r="C27" s="80"/>
      <c r="D27" s="67">
        <v>60</v>
      </c>
      <c r="E27" s="68">
        <v>16</v>
      </c>
      <c r="F27" s="36">
        <f>D27*E27</f>
        <v>960</v>
      </c>
      <c r="G27" s="38">
        <f>ROUNDUP((F27/0.6)+I22,0)</f>
        <v>1600</v>
      </c>
      <c r="H27" s="81" t="s">
        <v>21</v>
      </c>
      <c r="I27" s="81"/>
      <c r="J27" s="81"/>
      <c r="K27" s="81"/>
      <c r="L27" s="82"/>
    </row>
    <row r="28" spans="1:17" ht="19" customHeight="1" x14ac:dyDescent="0.25">
      <c r="A28" s="39">
        <f>A27+1</f>
        <v>3</v>
      </c>
      <c r="B28" s="79" t="s">
        <v>9</v>
      </c>
      <c r="C28" s="80"/>
      <c r="D28" s="67">
        <v>30</v>
      </c>
      <c r="E28" s="68">
        <v>10</v>
      </c>
      <c r="F28" s="36">
        <f>D28*E28</f>
        <v>300</v>
      </c>
      <c r="G28" s="38">
        <f>ROUNDUP((F28*1.75925)+I23,0)</f>
        <v>528</v>
      </c>
      <c r="H28" s="81"/>
      <c r="I28" s="81"/>
      <c r="J28" s="81"/>
      <c r="K28" s="81"/>
      <c r="L28" s="82"/>
    </row>
    <row r="29" spans="1:17" ht="19" customHeight="1" x14ac:dyDescent="0.25">
      <c r="A29" s="39">
        <f>A28+1</f>
        <v>4</v>
      </c>
      <c r="B29" s="79" t="s">
        <v>26</v>
      </c>
      <c r="C29" s="80"/>
      <c r="D29" s="67">
        <v>200</v>
      </c>
      <c r="E29" s="68"/>
      <c r="F29" s="36">
        <f>D29*E29</f>
        <v>0</v>
      </c>
      <c r="G29" s="38">
        <f>ROUNDUP(E29*D29,0)</f>
        <v>0</v>
      </c>
      <c r="H29" s="81"/>
      <c r="I29" s="81"/>
      <c r="J29" s="81"/>
      <c r="K29" s="81"/>
      <c r="L29" s="82"/>
    </row>
    <row r="30" spans="1:17" ht="19" customHeight="1" x14ac:dyDescent="0.25">
      <c r="A30" s="40">
        <f>A27+1</f>
        <v>3</v>
      </c>
      <c r="B30" s="98" t="s">
        <v>27</v>
      </c>
      <c r="C30" s="99"/>
      <c r="D30" s="69">
        <v>45</v>
      </c>
      <c r="E30" s="70">
        <v>2</v>
      </c>
      <c r="F30" s="41">
        <f>D30*E30</f>
        <v>90</v>
      </c>
      <c r="G30" s="77">
        <f>ROUNDUP(E30*D30,0)</f>
        <v>90</v>
      </c>
      <c r="H30" s="111"/>
      <c r="I30" s="111"/>
      <c r="J30" s="111"/>
      <c r="K30" s="111"/>
      <c r="L30" s="112"/>
    </row>
    <row r="31" spans="1:17" ht="19" customHeight="1" x14ac:dyDescent="0.25">
      <c r="C31" s="57"/>
      <c r="D31" s="57" t="s">
        <v>0</v>
      </c>
      <c r="E31" s="63"/>
      <c r="F31" s="20">
        <f>SUM(F26:F30)</f>
        <v>1730</v>
      </c>
      <c r="G31" s="20">
        <f>SUM(G26:G30)</f>
        <v>2818</v>
      </c>
      <c r="H31" s="14"/>
      <c r="I31" s="14"/>
      <c r="K31" s="15"/>
      <c r="M31" s="12"/>
      <c r="O31" s="12"/>
    </row>
    <row r="32" spans="1:17" ht="18" customHeight="1" x14ac:dyDescent="0.35">
      <c r="B32" s="7"/>
      <c r="C32" s="7"/>
      <c r="D32" s="7"/>
      <c r="E32" s="7"/>
      <c r="F32" s="7"/>
      <c r="G32" s="7"/>
      <c r="H32" s="7"/>
      <c r="I32" s="8"/>
      <c r="J32" s="8"/>
      <c r="K32" s="8"/>
      <c r="L32" s="8"/>
    </row>
    <row r="33" spans="1:15" ht="21" customHeight="1" x14ac:dyDescent="0.3">
      <c r="A33" s="9"/>
      <c r="B33" s="106" t="s">
        <v>15</v>
      </c>
      <c r="C33" s="106"/>
      <c r="D33" s="106"/>
      <c r="E33" s="106"/>
      <c r="F33" s="106"/>
      <c r="G33" s="106"/>
      <c r="H33" s="9"/>
      <c r="I33" s="9"/>
      <c r="J33" s="9"/>
      <c r="K33" s="9"/>
      <c r="L33" s="9"/>
    </row>
    <row r="34" spans="1:15" ht="19" customHeight="1" x14ac:dyDescent="0.25">
      <c r="A34" s="58" t="s">
        <v>11</v>
      </c>
      <c r="B34" s="107" t="s">
        <v>14</v>
      </c>
      <c r="C34" s="108"/>
      <c r="D34" s="59" t="s">
        <v>5</v>
      </c>
      <c r="E34" s="59" t="s">
        <v>4</v>
      </c>
      <c r="F34" s="59" t="s">
        <v>1</v>
      </c>
      <c r="G34" s="59" t="s">
        <v>3</v>
      </c>
      <c r="H34" s="91" t="s">
        <v>25</v>
      </c>
      <c r="I34" s="105"/>
      <c r="J34" s="105"/>
      <c r="K34" s="105"/>
      <c r="L34" s="92"/>
    </row>
    <row r="35" spans="1:15" ht="19" customHeight="1" x14ac:dyDescent="0.25">
      <c r="A35" s="42">
        <v>1</v>
      </c>
      <c r="B35" s="100" t="s">
        <v>37</v>
      </c>
      <c r="C35" s="101"/>
      <c r="D35" s="65">
        <v>12</v>
      </c>
      <c r="E35" s="66">
        <v>7</v>
      </c>
      <c r="F35" s="44">
        <f>D35*E35</f>
        <v>84</v>
      </c>
      <c r="G35" s="45">
        <f>ROUNDUP(F35/0.75,0)</f>
        <v>112</v>
      </c>
      <c r="H35" s="94" t="s">
        <v>24</v>
      </c>
      <c r="I35" s="94"/>
      <c r="J35" s="94"/>
      <c r="K35" s="94"/>
      <c r="L35" s="95"/>
    </row>
    <row r="36" spans="1:15" ht="19" customHeight="1" x14ac:dyDescent="0.25">
      <c r="A36" s="39">
        <f>A35+1</f>
        <v>2</v>
      </c>
      <c r="B36" s="79" t="s">
        <v>40</v>
      </c>
      <c r="C36" s="80"/>
      <c r="D36" s="67">
        <v>995.25</v>
      </c>
      <c r="E36" s="68">
        <v>1</v>
      </c>
      <c r="F36" s="37">
        <f t="shared" ref="F36:F41" si="6">D36*E36</f>
        <v>995.25</v>
      </c>
      <c r="G36" s="38">
        <f t="shared" ref="G36:G39" si="7">ROUNDUP(F36/0.75,0)</f>
        <v>1327</v>
      </c>
      <c r="H36" s="81" t="s">
        <v>45</v>
      </c>
      <c r="I36" s="81"/>
      <c r="J36" s="81"/>
      <c r="K36" s="81"/>
      <c r="L36" s="82"/>
    </row>
    <row r="37" spans="1:15" ht="19" customHeight="1" x14ac:dyDescent="0.25">
      <c r="A37" s="39">
        <f t="shared" ref="A37:A40" si="8">A36+1</f>
        <v>3</v>
      </c>
      <c r="B37" s="79" t="s">
        <v>41</v>
      </c>
      <c r="C37" s="80"/>
      <c r="D37" s="67">
        <v>12.99</v>
      </c>
      <c r="E37" s="68">
        <v>2</v>
      </c>
      <c r="F37" s="37">
        <f t="shared" si="6"/>
        <v>25.98</v>
      </c>
      <c r="G37" s="38">
        <f t="shared" si="7"/>
        <v>35</v>
      </c>
      <c r="H37" s="83" t="s">
        <v>46</v>
      </c>
      <c r="I37" s="84"/>
      <c r="J37" s="84"/>
      <c r="K37" s="84"/>
      <c r="L37" s="85"/>
    </row>
    <row r="38" spans="1:15" ht="19" customHeight="1" x14ac:dyDescent="0.25">
      <c r="A38" s="39">
        <f t="shared" si="8"/>
        <v>4</v>
      </c>
      <c r="B38" s="79" t="s">
        <v>42</v>
      </c>
      <c r="C38" s="80"/>
      <c r="D38" s="67">
        <v>499</v>
      </c>
      <c r="E38" s="68">
        <v>2</v>
      </c>
      <c r="F38" s="37">
        <f t="shared" si="6"/>
        <v>998</v>
      </c>
      <c r="G38" s="38">
        <f t="shared" si="7"/>
        <v>1331</v>
      </c>
      <c r="H38" s="83" t="s">
        <v>47</v>
      </c>
      <c r="I38" s="84"/>
      <c r="J38" s="84"/>
      <c r="K38" s="84"/>
      <c r="L38" s="85"/>
    </row>
    <row r="39" spans="1:15" ht="19" customHeight="1" x14ac:dyDescent="0.25">
      <c r="A39" s="39">
        <f t="shared" si="8"/>
        <v>5</v>
      </c>
      <c r="B39" s="79" t="s">
        <v>43</v>
      </c>
      <c r="C39" s="80"/>
      <c r="D39" s="67">
        <v>279</v>
      </c>
      <c r="E39" s="68">
        <v>1</v>
      </c>
      <c r="F39" s="37">
        <f t="shared" si="6"/>
        <v>279</v>
      </c>
      <c r="G39" s="38">
        <f t="shared" si="7"/>
        <v>372</v>
      </c>
      <c r="H39" s="83" t="s">
        <v>46</v>
      </c>
      <c r="I39" s="84"/>
      <c r="J39" s="84"/>
      <c r="K39" s="84"/>
      <c r="L39" s="85"/>
    </row>
    <row r="40" spans="1:15" ht="19" customHeight="1" x14ac:dyDescent="0.25">
      <c r="A40" s="39">
        <f t="shared" si="8"/>
        <v>6</v>
      </c>
      <c r="B40" s="79" t="s">
        <v>44</v>
      </c>
      <c r="C40" s="80"/>
      <c r="D40" s="67">
        <v>29.99</v>
      </c>
      <c r="E40" s="68">
        <v>1</v>
      </c>
      <c r="F40" s="36">
        <f t="shared" si="6"/>
        <v>29.99</v>
      </c>
      <c r="G40" s="38">
        <f t="shared" ref="G40:G41" si="9">ROUNDUP(F40/0.8,0)</f>
        <v>38</v>
      </c>
      <c r="H40" s="83" t="s">
        <v>46</v>
      </c>
      <c r="I40" s="84"/>
      <c r="J40" s="84"/>
      <c r="K40" s="84"/>
      <c r="L40" s="85"/>
    </row>
    <row r="41" spans="1:15" ht="19" customHeight="1" x14ac:dyDescent="0.25">
      <c r="A41" s="40">
        <f>A40+1</f>
        <v>7</v>
      </c>
      <c r="B41" s="98" t="s">
        <v>48</v>
      </c>
      <c r="C41" s="99"/>
      <c r="D41" s="69">
        <v>1163.02</v>
      </c>
      <c r="E41" s="70">
        <v>1</v>
      </c>
      <c r="F41" s="41">
        <f t="shared" si="6"/>
        <v>1163.02</v>
      </c>
      <c r="G41" s="77">
        <f t="shared" si="9"/>
        <v>1454</v>
      </c>
      <c r="H41" s="86" t="s">
        <v>45</v>
      </c>
      <c r="I41" s="86"/>
      <c r="J41" s="86"/>
      <c r="K41" s="86"/>
      <c r="L41" s="87"/>
    </row>
    <row r="42" spans="1:15" ht="19" customHeight="1" x14ac:dyDescent="0.25">
      <c r="C42" s="57"/>
      <c r="D42" s="57" t="s">
        <v>0</v>
      </c>
      <c r="E42" s="63"/>
      <c r="F42" s="20">
        <f>SUM(F35:F41)</f>
        <v>3575.24</v>
      </c>
      <c r="G42" s="20">
        <f>SUM(G35:G41)</f>
        <v>4669</v>
      </c>
      <c r="H42" s="14"/>
      <c r="I42" s="14"/>
      <c r="K42" s="15"/>
      <c r="M42" s="12"/>
      <c r="O42" s="12"/>
    </row>
    <row r="43" spans="1:15" ht="19" customHeight="1" thickBot="1" x14ac:dyDescent="0.3">
      <c r="B43" s="17"/>
      <c r="C43" s="17"/>
      <c r="D43" s="17"/>
      <c r="E43" s="17"/>
      <c r="F43" s="17"/>
      <c r="G43" s="17"/>
      <c r="H43" s="17"/>
      <c r="I43" s="17"/>
      <c r="M43" s="12"/>
    </row>
    <row r="44" spans="1:15" ht="19" customHeight="1" x14ac:dyDescent="0.25">
      <c r="B44" s="22"/>
      <c r="C44" s="23"/>
      <c r="D44" s="23"/>
      <c r="E44" s="23"/>
      <c r="F44" s="23"/>
      <c r="G44" s="23"/>
      <c r="H44" s="24"/>
      <c r="I44" s="17"/>
      <c r="J44" s="5" t="s">
        <v>28</v>
      </c>
    </row>
    <row r="45" spans="1:15" ht="19" customHeight="1" x14ac:dyDescent="0.25">
      <c r="B45" s="25"/>
      <c r="C45" s="26" t="s">
        <v>18</v>
      </c>
      <c r="D45" s="27"/>
      <c r="E45" s="27"/>
      <c r="F45" s="27">
        <f>F22+F31+F42</f>
        <v>14280.81</v>
      </c>
      <c r="G45" s="27">
        <f>G42+G22+G31</f>
        <v>19456</v>
      </c>
      <c r="H45" s="28"/>
      <c r="I45" s="17"/>
    </row>
    <row r="46" spans="1:15" ht="19" customHeight="1" x14ac:dyDescent="0.25">
      <c r="B46" s="25"/>
      <c r="C46" s="26" t="s">
        <v>6</v>
      </c>
      <c r="D46" s="20"/>
      <c r="E46" s="21"/>
      <c r="F46" s="74">
        <v>1200</v>
      </c>
      <c r="G46" s="75">
        <f>ROUNDUP(F46*1.1,0)</f>
        <v>1320</v>
      </c>
      <c r="H46" s="29"/>
      <c r="I46" s="17"/>
      <c r="K46" s="15"/>
    </row>
    <row r="47" spans="1:15" ht="19" customHeight="1" x14ac:dyDescent="0.25">
      <c r="B47" s="25"/>
      <c r="C47" s="30"/>
      <c r="D47" s="21"/>
      <c r="E47" s="21"/>
      <c r="F47" s="21"/>
      <c r="G47" s="21"/>
      <c r="H47" s="31"/>
      <c r="I47" s="17"/>
    </row>
    <row r="48" spans="1:15" s="55" customFormat="1" ht="21" customHeight="1" x14ac:dyDescent="0.3">
      <c r="B48" s="49"/>
      <c r="C48" s="50" t="s">
        <v>2</v>
      </c>
      <c r="D48" s="51"/>
      <c r="E48" s="51"/>
      <c r="F48" s="76">
        <f>F46+F45</f>
        <v>15480.81</v>
      </c>
      <c r="G48" s="52">
        <f>G45+G46</f>
        <v>20776</v>
      </c>
      <c r="H48" s="53"/>
      <c r="I48" s="54"/>
    </row>
    <row r="49" spans="2:12" ht="18" customHeight="1" thickBot="1" x14ac:dyDescent="0.3">
      <c r="B49" s="32"/>
      <c r="C49" s="33"/>
      <c r="D49" s="33"/>
      <c r="E49" s="33"/>
      <c r="F49" s="33"/>
      <c r="G49" s="33"/>
      <c r="H49" s="34"/>
    </row>
    <row r="50" spans="2:12" ht="18" customHeight="1" x14ac:dyDescent="0.25"/>
    <row r="51" spans="2:12" ht="18" customHeight="1" x14ac:dyDescent="0.25"/>
    <row r="52" spans="2:12" ht="18" customHeight="1" x14ac:dyDescent="0.25"/>
    <row r="53" spans="2:12" ht="18" customHeight="1" x14ac:dyDescent="0.25"/>
    <row r="54" spans="2:12" ht="18" customHeight="1" x14ac:dyDescent="0.25"/>
    <row r="55" spans="2:12" ht="18" customHeight="1" x14ac:dyDescent="0.25"/>
    <row r="56" spans="2:12" ht="18" customHeight="1" x14ac:dyDescent="0.25"/>
    <row r="57" spans="2:12" ht="18" customHeight="1" x14ac:dyDescent="0.25"/>
    <row r="58" spans="2:12" ht="18" customHeight="1" x14ac:dyDescent="0.25"/>
    <row r="59" spans="2:12" ht="18" customHeight="1" x14ac:dyDescent="0.25"/>
    <row r="60" spans="2:12" ht="18" customHeight="1" x14ac:dyDescent="0.3">
      <c r="L60" s="18"/>
    </row>
    <row r="61" spans="2:12" ht="18" customHeight="1" x14ac:dyDescent="0.25"/>
    <row r="62" spans="2:12" ht="18" customHeight="1" x14ac:dyDescent="0.25"/>
    <row r="63" spans="2:12" ht="18" customHeight="1" x14ac:dyDescent="0.25"/>
    <row r="64" spans="2:12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</sheetData>
  <sheetProtection formatCells="0" insertHyperlinks="0" selectLockedCells="1"/>
  <mergeCells count="55">
    <mergeCell ref="K2:L2"/>
    <mergeCell ref="K4:L4"/>
    <mergeCell ref="B34:C34"/>
    <mergeCell ref="B33:G33"/>
    <mergeCell ref="I7:J7"/>
    <mergeCell ref="A7:B7"/>
    <mergeCell ref="C7:G7"/>
    <mergeCell ref="B30:C30"/>
    <mergeCell ref="B27:C27"/>
    <mergeCell ref="B26:C26"/>
    <mergeCell ref="K22:L22"/>
    <mergeCell ref="I21:J21"/>
    <mergeCell ref="I12:J12"/>
    <mergeCell ref="I22:J22"/>
    <mergeCell ref="K12:L21"/>
    <mergeCell ref="I17:J17"/>
    <mergeCell ref="B41:C41"/>
    <mergeCell ref="B40:C40"/>
    <mergeCell ref="B36:C36"/>
    <mergeCell ref="B35:C35"/>
    <mergeCell ref="I8:J8"/>
    <mergeCell ref="A8:B8"/>
    <mergeCell ref="C8:G8"/>
    <mergeCell ref="H34:L34"/>
    <mergeCell ref="B24:G24"/>
    <mergeCell ref="B25:C25"/>
    <mergeCell ref="H25:L25"/>
    <mergeCell ref="H27:L27"/>
    <mergeCell ref="H26:L26"/>
    <mergeCell ref="H30:L30"/>
    <mergeCell ref="I11:J11"/>
    <mergeCell ref="B10:G10"/>
    <mergeCell ref="H40:L40"/>
    <mergeCell ref="H41:L41"/>
    <mergeCell ref="H12:H21"/>
    <mergeCell ref="K11:L11"/>
    <mergeCell ref="I16:J16"/>
    <mergeCell ref="I18:J18"/>
    <mergeCell ref="I13:J13"/>
    <mergeCell ref="I14:J14"/>
    <mergeCell ref="I15:J15"/>
    <mergeCell ref="H35:L35"/>
    <mergeCell ref="I19:J19"/>
    <mergeCell ref="I20:J20"/>
    <mergeCell ref="B28:C28"/>
    <mergeCell ref="H28:L28"/>
    <mergeCell ref="B29:C29"/>
    <mergeCell ref="H29:L29"/>
    <mergeCell ref="B39:C39"/>
    <mergeCell ref="H39:L39"/>
    <mergeCell ref="H36:L36"/>
    <mergeCell ref="B37:C37"/>
    <mergeCell ref="B38:C38"/>
    <mergeCell ref="H37:L37"/>
    <mergeCell ref="H38:L38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McMinnville DMV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Halleen</dc:creator>
  <cp:lastModifiedBy>Eric Halleen</cp:lastModifiedBy>
  <dcterms:created xsi:type="dcterms:W3CDTF">2020-05-01T23:49:31Z</dcterms:created>
  <dcterms:modified xsi:type="dcterms:W3CDTF">2021-02-11T02:51:23Z</dcterms:modified>
</cp:coreProperties>
</file>